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15" windowWidth="15030" windowHeight="7110"/>
  </bookViews>
  <sheets>
    <sheet name="LDO FMS" sheetId="4" r:id="rId1"/>
    <sheet name="LOA FMS" sheetId="2" r:id="rId2"/>
    <sheet name="LDO SMS" sheetId="3" r:id="rId3"/>
    <sheet name="PROJEÇÃO ESF" sheetId="5" r:id="rId4"/>
  </sheets>
  <definedNames>
    <definedName name="_xlnm.Print_Area" localSheetId="1">'LOA FMS'!$A$1:$I$302</definedName>
    <definedName name="_xlnm.Print_Area" localSheetId="3">'PROJEÇÃO ESF'!$A$1:$N$46</definedName>
  </definedNames>
  <calcPr calcId="125725"/>
</workbook>
</file>

<file path=xl/calcChain.xml><?xml version="1.0" encoding="utf-8"?>
<calcChain xmlns="http://schemas.openxmlformats.org/spreadsheetml/2006/main">
  <c r="I292" i="2"/>
  <c r="I290"/>
  <c r="C46" i="5"/>
  <c r="N43"/>
  <c r="M43"/>
  <c r="L43"/>
  <c r="K43"/>
  <c r="J43"/>
  <c r="I43"/>
  <c r="H43"/>
  <c r="G43"/>
  <c r="F43"/>
  <c r="E43"/>
  <c r="D43"/>
  <c r="C43"/>
  <c r="N40"/>
  <c r="M40"/>
  <c r="L40"/>
  <c r="K40"/>
  <c r="J40"/>
  <c r="I40"/>
  <c r="H40"/>
  <c r="G40"/>
  <c r="F40"/>
  <c r="E40"/>
  <c r="D40"/>
  <c r="C40"/>
  <c r="N38"/>
  <c r="M38"/>
  <c r="L38"/>
  <c r="K38"/>
  <c r="J38"/>
  <c r="I38"/>
  <c r="H38"/>
  <c r="G38"/>
  <c r="F38"/>
  <c r="E38"/>
  <c r="D38"/>
  <c r="C38"/>
  <c r="J14" i="3"/>
  <c r="I136" i="2"/>
  <c r="I300"/>
  <c r="I298"/>
  <c r="I297"/>
  <c r="I296"/>
  <c r="I295"/>
  <c r="I294"/>
  <c r="I301"/>
  <c r="I150"/>
  <c r="I253"/>
  <c r="I289"/>
  <c r="I276"/>
  <c r="I262"/>
  <c r="I229"/>
  <c r="I184"/>
  <c r="I160"/>
  <c r="I203"/>
  <c r="I194"/>
  <c r="I76"/>
  <c r="I99"/>
  <c r="I108"/>
  <c r="I122"/>
  <c r="I242"/>
  <c r="I216"/>
  <c r="I173"/>
  <c r="I63"/>
  <c r="I53"/>
  <c r="I85"/>
  <c r="I42"/>
  <c r="I34"/>
  <c r="I24"/>
  <c r="J43" i="4"/>
  <c r="O40" i="5" l="1"/>
</calcChain>
</file>

<file path=xl/sharedStrings.xml><?xml version="1.0" encoding="utf-8"?>
<sst xmlns="http://schemas.openxmlformats.org/spreadsheetml/2006/main" count="728" uniqueCount="235">
  <si>
    <t>Fundo Municipal de Saúde</t>
  </si>
  <si>
    <t>ASSISTÊNCIA ESPECIALIZADA DE MÉDIA E ALTA COMPLEXIDADE</t>
  </si>
  <si>
    <t>Assistência ao recém-nascido através de UTI Neo-natal</t>
  </si>
  <si>
    <t>ETE de esgoto revitalizados</t>
  </si>
  <si>
    <t>%</t>
  </si>
  <si>
    <t>Construção e manutenção do  Centro Especializado de Rebilitação tipo II e Oficina de órtese e prótese</t>
  </si>
  <si>
    <t>Comunicadores Qualificados</t>
  </si>
  <si>
    <t>und</t>
  </si>
  <si>
    <t>Construção e manutenção do  Hemonúcleo Municipal</t>
  </si>
  <si>
    <t>Academias Construídas</t>
  </si>
  <si>
    <t>Construção e manutenção do Laboratório de Fisiologia Médica</t>
  </si>
  <si>
    <t>Implantação da Central Municipal de Esterilização</t>
  </si>
  <si>
    <t>Melhoria da Qualidade dos Serviços Públicos</t>
  </si>
  <si>
    <t>Subvenções Sociais</t>
  </si>
  <si>
    <t>Clube do Servidor Implantado</t>
  </si>
  <si>
    <t>Manutenção da Unidade de Pronto Atendimento (UPA) Barra</t>
  </si>
  <si>
    <t>Manutenção da Unidade de Pronto Atendimento (UPA) Lagomar</t>
  </si>
  <si>
    <t>Manutenção dos Serviços de Apoio Clínico</t>
  </si>
  <si>
    <t>Operacionalização da Assistência Oncológica no município</t>
  </si>
  <si>
    <t>ASSISTÊNCIA FARMACÊUTICA</t>
  </si>
  <si>
    <t>Manutenção da Assistência Farmacêutica</t>
  </si>
  <si>
    <t>ATENÇÃO BÁSICA À SAÚDE</t>
  </si>
  <si>
    <t>Ampliação e Reforma das  Unidades Básicas de Saúde</t>
  </si>
  <si>
    <t>Consolidação e expansão a atenção básica</t>
  </si>
  <si>
    <t>Construção das Academias da Saúde</t>
  </si>
  <si>
    <t>Construção das Unidades Básicas de Saúde</t>
  </si>
  <si>
    <t>GESTÃO ADMINISTRATIVA</t>
  </si>
  <si>
    <t>Manutenção de Serviços Administrativos</t>
  </si>
  <si>
    <t>Passarela Construída</t>
  </si>
  <si>
    <t>GESTÃO DO SUS</t>
  </si>
  <si>
    <t>Construção da Sede Administrativa da Secretaria Municipal de Saúde - "Projeto Integrar</t>
  </si>
  <si>
    <t>Construção dos Dispositivos da Saúde Mental</t>
  </si>
  <si>
    <t>Construção e Manutenção do Almoxarifado da SEMUSA</t>
  </si>
  <si>
    <t>Implantação e Manutenção do Sistema de Informação</t>
  </si>
  <si>
    <t>Projeto Implantado e Mantido</t>
  </si>
  <si>
    <t>Fortalecimento da Gestão do Trabalho e da Educação do SUS</t>
  </si>
  <si>
    <t>Ass. o Poder Executivo nas Ações Governamentais</t>
  </si>
  <si>
    <t>Fortalecimento da Gestão Estratégica e Participativa do SUS</t>
  </si>
  <si>
    <t>Manutenção da Atenção Psicossocial</t>
  </si>
  <si>
    <t>Manutenção do Conselho Municipal de Saúde</t>
  </si>
  <si>
    <t>Manutenção do Consórcio Intermunicipal de Saúde</t>
  </si>
  <si>
    <t>Servidores Capacitados</t>
  </si>
  <si>
    <t>Operacionalização da Central de Regulação Municipal</t>
  </si>
  <si>
    <t>VIGILÂNCIA EM SAÚDE</t>
  </si>
  <si>
    <t>Construção e manutenção das ações de Vigilância Alimentar e Nutricional</t>
  </si>
  <si>
    <t>Construção e manutenção das ações de Vigilância Ambiental</t>
  </si>
  <si>
    <t>Construção e manutenção das ações de Vigilância Sanitária</t>
  </si>
  <si>
    <t>Manutenção das ações da Vigilância Epidemiológica</t>
  </si>
  <si>
    <t>Operacionalização do programa DST/AIDS</t>
  </si>
  <si>
    <t>SUBTOTAL DO(A) Fundo Municipal de Saúde</t>
  </si>
  <si>
    <t xml:space="preserve">                     ESTADO DO RIO DE JANEIRO</t>
  </si>
  <si>
    <t xml:space="preserve">                     PREFEITURA MUNICIPAL DE MACAÉ</t>
  </si>
  <si>
    <t xml:space="preserve">                     SECRETARIA MUNICIPAL DE PLANEJAMENTO</t>
  </si>
  <si>
    <t>ANEXO DE PRIORIDADES E METAS - LDO 2015</t>
  </si>
  <si>
    <t>UNIDADE ORÇAMENTÁRIA</t>
  </si>
  <si>
    <t>PROGRAMAS</t>
  </si>
  <si>
    <t>AÇÕES</t>
  </si>
  <si>
    <t>U.M.</t>
  </si>
  <si>
    <t>M.F.</t>
  </si>
  <si>
    <t>VALOR</t>
  </si>
  <si>
    <t>U.M. - UNIDADE DE MEDIDA</t>
  </si>
  <si>
    <t>M.F. - METAS FÍSICAS</t>
  </si>
  <si>
    <t>Manutenção das Unidades de Média e Alta complexidade</t>
  </si>
  <si>
    <t>Manutenção e Operacionalização das ações de Saúde Bucal</t>
  </si>
  <si>
    <t>UNIDADE ORÇAMENTÁRIA:  Fundo Municipal de Saúde (FMS)</t>
  </si>
  <si>
    <t>METAS</t>
  </si>
  <si>
    <t>A</t>
  </si>
  <si>
    <t xml:space="preserve">Gestão  administrativa e modernização </t>
  </si>
  <si>
    <t>Aquisição: equipamentos médico-hospitalares, famacêuticos, laboratoriais; móveis e utensílios; materiais administrativos; materiais de informática, material de escritório, materiais de elétrica, hidráulica, pintura, mecânica. 
Contratação de serviços de terceiros PJ e PF para: exames, lavanderia, limpeza e higienização, manutenção predial, segurança, ar condicionado, ar medicinal, alimentação/nutrição, jardinagem, aluguel de máquinas, equipamentos e veículos (ambulâncias e carros de passeio), prestação de serviços de PF, manutenção de equipamentos médicos, cirúrgicos, hospitalares, laboratoriais, de imagem.</t>
  </si>
  <si>
    <t>Descrição da Despesa</t>
  </si>
  <si>
    <t>Natureza da Despesa</t>
  </si>
  <si>
    <t>MATERIAL DE CONSUMO</t>
  </si>
  <si>
    <t>3.3.90.30.00</t>
  </si>
  <si>
    <t>OUTROS SERVIÇOS DE TERCEIROS - PESSOA FÍSICA</t>
  </si>
  <si>
    <t>3.3.90.36.00</t>
  </si>
  <si>
    <t>OUTROS SERVIÇOS DE TERCEIROS - PESSOA JURÍDICA</t>
  </si>
  <si>
    <t>3.3.90.39.00</t>
  </si>
  <si>
    <t>DESPESAS DE EXERCÍCIOS ANTERIORES</t>
  </si>
  <si>
    <t>3.3.90.92.00</t>
  </si>
  <si>
    <t>EQUIPAMENTOS E MATERIAL PERMANENTE</t>
  </si>
  <si>
    <t>4.4.90.52.00</t>
  </si>
  <si>
    <t>Fortalecimento da Gestão do Trabalho e da Educação no SUS</t>
  </si>
  <si>
    <t>´-Apoiar administrativa e financeiramente a Secretaria-Executiva
do Conselho Municipal de Saúde(CMS).
-Viabilizar, administrativa e financeiramente, a participação dos
conselheiros municipais nas conferências municipais e estaduais
de saúde.
-Promover, em parceria com o CMS, a realização das conferências
municipais de saúde.</t>
  </si>
  <si>
    <t>SENTENÇAS JUDICIAIS</t>
  </si>
  <si>
    <t>3.3.90.91.00</t>
  </si>
  <si>
    <t>Implantação e manutenção do Sistema de Informação</t>
  </si>
  <si>
    <t xml:space="preserve">- Adquirir e/ou atualizar o sistema de informática para a automatização dos processos internos (administrativo e operacional) e dos processos relacionados ao paciente (prontuário) e cartão SUS, com capacidade de interligação sistêmica entre as unidades de saúde. 
</t>
  </si>
  <si>
    <t>P</t>
  </si>
  <si>
    <t>OBRAS E INSTALAÇÕES</t>
  </si>
  <si>
    <t>4.4.90.51.00</t>
  </si>
  <si>
    <t>Manutenção dos serviços administrativos da estratégia saúde da família.</t>
  </si>
  <si>
    <t>Construção através de convênio do programa Requalifica UBS de 06 novas unidades: UBS tipo IV Aeroporto - Namorado, UBS tipo IV Aeroporto - R. Aristóteles, UBS tipo I Virgem Santa, UBS tipo III Barramares, UBS tipo IV Lagomar, UBS tipo III Nova Holanda.</t>
  </si>
  <si>
    <t>Manutenção da UPA Barra.</t>
  </si>
  <si>
    <t>Manutenção da UPA Lagomar.</t>
  </si>
  <si>
    <t xml:space="preserve">MATERIAL, BEM OU SERVIÇO PARA DISTRIBUIÇÃO GRATUITA </t>
  </si>
  <si>
    <t>3.3.90.32.00</t>
  </si>
  <si>
    <t>Construção e manutenção do  Centro Especializado de Rebilitação tipo II e Oficina de órtese e prótese</t>
  </si>
  <si>
    <t>Construção e manutenção do  CER tipo II e Oficina de órtese e prótese</t>
  </si>
  <si>
    <t>Repasse MS R$ 2.500.000,00 + 25% de contrapartida total de R$ 3.125.000,00. Custeio de R$ 50.000,00/mês do MS + R$ 17.916,00 de contrapartida municipal, totalizando o montante para 2014 de R$ 3.941.000,00. Reajuste de 10% crescimento vegetativo + 6% de reajuste anual.</t>
  </si>
  <si>
    <t>Custeio mensal de R$ 11.000,00 totalizando R$ 132.000,00/ano. Previsão de construção/reforma de R$ 596.000,00 para área construída de 300m2 (Xtabela emop). Reajuste de 10% crescimento vegetativo + 6% de reajuste anual no custeio.</t>
  </si>
  <si>
    <t>Construção e manutenção do  Hemonúcleo Municipal</t>
  </si>
  <si>
    <t>Construção e manutenção do  Hemonúcleo Municipal.</t>
  </si>
  <si>
    <t>Custeio mensal de R$ 12.500,00 totalizando R$ 150.000,00/ano. Previsão de construção de R$ 200.000,00 para área construída de 110 m2 (Xtabela emop). Reajuste de 10% crescimento vegetativo + 6% de reajuste anual no custeio.</t>
  </si>
  <si>
    <t>Implantação da Central Municipal de Esterilização.</t>
  </si>
  <si>
    <t xml:space="preserve">Previsão de construção de R$ 350.000,00 para área construída de 200m2 (Xtabela emop). </t>
  </si>
  <si>
    <t>Subvenções sociais</t>
  </si>
  <si>
    <t>Assistência financeira à entidades subevencionadas</t>
  </si>
  <si>
    <t>SUBVENÇÃO SOCIAL - Rec. Idosos Sag. Cor. Jesus</t>
  </si>
  <si>
    <t>3.3.50.43.05</t>
  </si>
  <si>
    <t>SUBVENÇÃO SOCIAL - Casa do Idoso S.J. Batista</t>
  </si>
  <si>
    <t>3.3.50.43.07</t>
  </si>
  <si>
    <t>SUBVENÇÃO SOCIAL -  Shalom</t>
  </si>
  <si>
    <t>3.3.50.43.12</t>
  </si>
  <si>
    <t>SUBVENÇÃO SOCIAL -  Associação Macaense de Def. Auditivos - AMADA</t>
  </si>
  <si>
    <t>3.3.50.43.04</t>
  </si>
  <si>
    <t xml:space="preserve">SUBVENÇÃO SOCIAL -  Associação dos Aposent. Pens. Idosos - ASAPEM </t>
  </si>
  <si>
    <t>3.3.50.43.25</t>
  </si>
  <si>
    <t>SUBVENÇÃO SOCIAL -  Centro Social Juliana Barros</t>
  </si>
  <si>
    <t>3.3.50.43.84</t>
  </si>
  <si>
    <t>SUBVENÇÃO SOCIAL - Associação Macaense de Apoio aos Cegos - AMAC</t>
  </si>
  <si>
    <t>3.3.50.43.03</t>
  </si>
  <si>
    <t>Mantutenção da Assistência Farmacêutica</t>
  </si>
  <si>
    <t xml:space="preserve">Manutenção das ações da Vigilância Epidemiológica. </t>
  </si>
  <si>
    <t>TOTAL ANO</t>
  </si>
  <si>
    <t>Fonte de recurso</t>
  </si>
  <si>
    <t>MEMÓRIA DE CÁLCULO: Limpeza e conservação: 5.794.559,26  + Lavanderia: 764.000,00 + Locação imóvel:  3.090.359,00 + Manutenção predial: 7.516.291,92  + Dedetização: 275.421,34 + Locação de carros: 8.799.360,00 + Locação de ônibus: 2.592.000,00 + Material permanente (mobiliário comum + mobiliário hospitalar + equipamento médico-hospitalar + equipamento de fisioterapia): valor em apuração +  Manutenção outras (veicular + equipamento médico-hospitalar + odontológico + ar condicionado e afins): em apuração + Oxigênio: 1.000.000,00 + Material de consumo (pneus, óleo, gás medicinal, gás de cozinha, água mineral, tonner e cartuchos, camisas, uniformes): em apuração. Valor apurado R$ 29.831.991,00 + Valor estimado em apuração R$ 10.000.000,00. Base de cálculo valores em apuração: despesas empenhadas no ano anterior e média de empenhos 2014 acrescido de crescimento da rede e vegetativo da população (incremento de 20% ao ano).</t>
  </si>
  <si>
    <t>LOA 2015</t>
  </si>
  <si>
    <t xml:space="preserve">Promover a qualificação do trabalho através de ações de Educação Permanente em Saúde conforme diretrizes nacionais estabelecidas na Política Nacional de Gestão do Trabalho e da Educação em Saúde                                                         - Promover parceria ensino-serviço com universidades e escolas técnicas para o desenvolvimento da capacidade gerencial e assistencial dos trabalhadores do SUS. Priorizar ações que possam favorecer a formação de apoiadores à gestão municipal com foco no usuário.
</t>
  </si>
  <si>
    <t>Descrição</t>
  </si>
  <si>
    <t>Projeto ou Atividade</t>
  </si>
  <si>
    <t>Base de cálculo total estimado para incentivo à participação de eventos oficiais dos Conselhos Nacional e Esatdual de Saúde, bem como os eventos regionais. Reajuste anual de 10%.</t>
  </si>
  <si>
    <t xml:space="preserve">-Implantar Central Municipal de Regulação de exames, consultas e intenações.
</t>
  </si>
  <si>
    <t xml:space="preserve">Base de cálculo: 500 horas/homem a R$ 150,00 a hora R$ 75.000,00 + manutenção/suporte/licença/software/conectividade R$ 10mil /mês + equipamentos R$ 100.000,00 + material de consumo
</t>
  </si>
  <si>
    <t xml:space="preserve">Projeto TI para rede de saúde:
500 horas/homem a R$ 150,00 a hora R$ 75.000,00
estimativa manutenção e suporte - 15 mil/mês 180.000,00
licença e aquisição - 44 mil  estimativa
equipamentos - hardwares - 1.200.000,00 - projeto TI
</t>
  </si>
  <si>
    <t xml:space="preserve">Manutenção administrativa dos dispositivos da Saúde Mental. </t>
  </si>
  <si>
    <t>Assistência financeira à entidades subevencionadas de acordo com os respectivos planos de trabalho para 2015 conforme celebração de convênio.</t>
  </si>
  <si>
    <t>SUBVENÇÃO SOCIAL - Centro Social da Aroeira</t>
  </si>
  <si>
    <t>3.3.50.43.</t>
  </si>
  <si>
    <t>Custeio mensal  + saldo PAVS. Reajuste de 10% crescimento vegetativo + 6% de reajuste anual no custeio.</t>
  </si>
  <si>
    <t xml:space="preserve">Contratação de serviços de terceiros PJ aproximadamente de R$ 25.200.000,00 (R$ 2.100.000,00/mês) + saldos repasse fundo a fundo: MS (3.000.000,00) e SES (7.000.000,00) </t>
  </si>
  <si>
    <t xml:space="preserve">Contratação de serviços de terceiros PJ aproximadamente de R$ 18.000.000,00 (R$ 1.200.000,00/mês) </t>
  </si>
  <si>
    <t>Construção através de convênio do programa Requalifica UBS de 06 novas unidades: UBS tipo IV Aeroporto - Namorado, UBS tipo IV Aeroporto - R. Aristóteles, UBS tipo I Virgem Santa, UBS tipo III Barramares, UBS tipo IV Lagomar, UBS tipo III Nova Holanda. Total do repasse R$ 4.045.000,00 + contrapartida R$ 3.515.982,36,00 total de R$ 7.560.982,30</t>
  </si>
  <si>
    <t>Previsão PAB Fixo R$ 5.012.873,00; PAB Variável - ACS (R$ 2.153.736,00), EMAD (R$ 600.000,00), EMAP (R$ 72.000,00), NASF (R$ 720.000,00), PMAQ (R$ 100.000,00), Saúde Bucal (R$ 334.500,00), ESF (R$ 2.181.780,00). Total R$ 11.174.889,00</t>
  </si>
  <si>
    <t>Manutenção administrativa dos dispositivos da Saúde Mental. Saldo em conta vinculada SUS de R$ 632.911,4 +10%. Reajuste anual de 6%.</t>
  </si>
  <si>
    <t>Garantia da oferta de exames, tratamento fora domicílio, órteses, próteses, fisioterapia, aparelhos auditivos, prótese dentária e tratamentos especializados.</t>
  </si>
  <si>
    <t>Base de cálculo: Prestadores SUS - CDR (R$ 4.171.545,60) + CEDI (R$ 158.714,64) + Clínica de Olhos (R$ 128.564,76) + Dr. Clóvis (R$ 12.000,00) + Hemolabes (R$ 2.814.788,10) + IMN (R$ 1.807.795,90) + Liga SJB (R$ 125.516,16) + Irmandade SJB (R$ 5.000.000,00) SUB-TOTAL= R$ 14.218.929,00;                                      Prestadores Privados - Contratualização da Irmandade SJB (R$ 20.000.000,00) + Outros (R$ 9.000.000,00) cálculo baseados em atas de registro de preço 2013/2014.</t>
  </si>
  <si>
    <t>Manutenção e Operacionalização das ações de Saúde Bucal - centro de especialidades odontológicas; laboratório de órtese e prótese; atendimento de urgência e emergência.</t>
  </si>
  <si>
    <t xml:space="preserve">Base de cálculo  baseada na média mensal executada até o mês 07 de 2014 = R$ 14.566.586,00 + Mandados Judiciais - a apurar </t>
  </si>
  <si>
    <t>Recursos destinados a aquisição de medicamnetos básicos (grupos de risco- doenças crônicas), analgésicos e anti-térmicos, anti-bacterianos, anti-ácidos, anti-ulcerosos, anti-amêmicos, anti-depressivos, antifúngicos e sistêmicos, anti-inflamatórios, etc. Além destes esse bloco também incorpora medicamentos para programas especiais e de mandados judiciais.</t>
  </si>
  <si>
    <t xml:space="preserve">Recursos para fiscalização e controle sanitário em produtos, serviços, e ambientes além de atividades de educação em vigilância sanitária </t>
  </si>
  <si>
    <t>Manutenção das ações de Vigilância Sanitária.</t>
  </si>
  <si>
    <t>Base de cálculo baseada na previsão de repasse fundo a fundo (Piso Fixo da VISA da ANVISA e MS): total previsto R$ 135.000,00</t>
  </si>
  <si>
    <t>Recursos destinados à execução de ações básicas de investigação e de diagnóstico epidemiológico, bem como ações de controle, eliminação e erradicação de agentes e agravos e danos à saúde indvidual e coletiva da população.</t>
  </si>
  <si>
    <t>Base de cálculo baseada na previsão de repasse fundo a fundo (Piso Fixo da Vigilância em Saúde - PFVS): total previsto SUS R$ 1.220.524,80</t>
  </si>
  <si>
    <t>Utilizar para pagamento das desesas constantes no plano de ações e metas como combustível, manutenção de veículos, diárias, cursos, treinamentos, material de expediente, impressos, campanhas educativas.</t>
  </si>
  <si>
    <t>Base de cálculo recurso repassado fundo a fundo MS (R$ 350.000,00) + SES (R$ 350.000,00)</t>
  </si>
  <si>
    <t>Fonte der recurso</t>
  </si>
  <si>
    <t>Destinado ás ações de nutrição e alimentação a determinados grupos populacionais, com prioridade ao grupo materno infantil, visando combater a desnutrição. Ações como: orientação alimentar e nutricional; aquisição de alimentos (exemplo: leite integral e óleo de soja), complementos vitamínicos e minerais e monitoramento das condições nutricionais.</t>
  </si>
  <si>
    <t>Manutenção das ações de Vigilância Nutricional e Alimentar.</t>
  </si>
  <si>
    <t>Base de cálculo processos de alimentação R$ 7.259.112,00 + leite e afins R$ 1.875.000,00 = R$ 9.130.000,00</t>
  </si>
  <si>
    <t>Beneficiar através de  ações de Educação Permanente de caráter local e regional por meio de cursos que possam matriciar 10% dos servidores, abrangendo, aproximadamente 350 funcionários em 2015, contando com recursos regionais e também parcerias com universidades públicas, além da contrapartida municipal. Base de cálculo considerou o que fora realizado no ano anterior acrescido de 10% ao ano, além de considerar os empenhos realizados para viagens a congressos, seminários e afins.</t>
  </si>
  <si>
    <t>Manutenção das Unidades de Média e Alta Complexidade</t>
  </si>
  <si>
    <t>Base cálculo: locação de ambulânicias (R$ 7.806.200,00) + previsão de obras e custeio para Casa de Parto</t>
  </si>
  <si>
    <t>Recursos destinados a manutenção da Unidades de Média e Alta Complexidade: Casa de Parto; Reforma SASE e parametrização das unidades de pronto-atendimento de acordo com a Portaria nº 342/2013</t>
  </si>
  <si>
    <t xml:space="preserve">Saldo em conta: R$ 126.000,00. </t>
  </si>
  <si>
    <t>FONTES</t>
  </si>
  <si>
    <t>ANEXO DE PRIORIDADES E METAS - LOA 2015</t>
  </si>
  <si>
    <t>Secretaria Municipal de Saúde</t>
  </si>
  <si>
    <t>SAÚDE DA FAMÍLIA</t>
  </si>
  <si>
    <t>Manutenção da Estratégia da Saúde da Família - ESF</t>
  </si>
  <si>
    <t>SUBTOTAL DO(A) Secretaria Municipal de Saúde</t>
  </si>
  <si>
    <t xml:space="preserve">ESF/LOCAL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</si>
  <si>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</si>
  <si>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</si>
  <si>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</si>
  <si>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</si>
  <si>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</si>
  <si>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</si>
  <si>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</si>
  <si>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</si>
  <si>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</si>
  <si>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</si>
  <si>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 xml:space="preserve">NOV </t>
  </si>
  <si>
    <t>DEZ</t>
  </si>
  <si>
    <t>ESF EXISTENTES</t>
  </si>
  <si>
    <t>EACS PRAIA CAMPISTA</t>
  </si>
  <si>
    <t>EACS CÓRREGO DO OURO</t>
  </si>
  <si>
    <t>EACS TRAPICHE</t>
  </si>
  <si>
    <t>EACS GLICÉRIO</t>
  </si>
  <si>
    <t>ESF I VISCONDE</t>
  </si>
  <si>
    <t>ESF I LAGOMAR</t>
  </si>
  <si>
    <t>ESF II LAGOMAR</t>
  </si>
  <si>
    <t>ESF I BARRETO</t>
  </si>
  <si>
    <t>ESF II MALVINAS</t>
  </si>
  <si>
    <t>ESF II NOVA ESPERANÇA</t>
  </si>
  <si>
    <t>ESF I BOTAFOGO</t>
  </si>
  <si>
    <t>ESF I HORTO</t>
  </si>
  <si>
    <t>ESF I AJUDA</t>
  </si>
  <si>
    <t>ESF I AEROPORTO (NAM)</t>
  </si>
  <si>
    <t>ESF II AEROPORTO (NAM)</t>
  </si>
  <si>
    <t>ESF III AEROPORTO (NAM)</t>
  </si>
  <si>
    <t>ESF IV AEROPORTO (NAM)</t>
  </si>
  <si>
    <t>ESF II AEROPORTO (ARI)</t>
  </si>
  <si>
    <t>ESF III AEROPORTO (ARI)</t>
  </si>
  <si>
    <t>ESF IV AEROPORTO (ARI)</t>
  </si>
  <si>
    <t>ESF I BARRAMARES</t>
  </si>
  <si>
    <t>ESF II BARRAMARES</t>
  </si>
  <si>
    <t>ESF III BARRAMARES</t>
  </si>
  <si>
    <t>ESF III LAGOMAR</t>
  </si>
  <si>
    <t>ESF IV LAGOMAR</t>
  </si>
  <si>
    <t>ESF I NOVA ESPERANÇA</t>
  </si>
  <si>
    <t>ESF III NOVA ESPERANÇA</t>
  </si>
  <si>
    <t>ESF I VIRGEM SANTA</t>
  </si>
  <si>
    <t>TOTAL</t>
  </si>
  <si>
    <t>FOLHA 2013</t>
  </si>
  <si>
    <t>FOLHA 2014</t>
  </si>
  <si>
    <t>Previsão orçamento 2014</t>
  </si>
  <si>
    <t>Base PAB vaiável 2013 666000</t>
  </si>
  <si>
    <t>Total população</t>
  </si>
  <si>
    <t>Nº ESF POSSÍVEIS</t>
  </si>
  <si>
    <t>100% cobertura SF</t>
  </si>
  <si>
    <t>70% cobertura SF</t>
  </si>
  <si>
    <t>memória de cálculo</t>
  </si>
  <si>
    <t>Nº DE ESF ATUAIS</t>
  </si>
  <si>
    <t>Nº DE EACS ATUAIS</t>
  </si>
  <si>
    <t>Nº ESF PARA UBS NOVAS PAC 2</t>
  </si>
  <si>
    <t>Nº ESF PARA UBS NOVAS REQUALIFICA</t>
  </si>
  <si>
    <t>TOTAL (ESF ATUAIS+EACS EM ESF+UBS PAC2+UBS REQUALIFICA)</t>
  </si>
  <si>
    <t>Valor publicado na LOA 2014</t>
  </si>
  <si>
    <t>86 equipes</t>
  </si>
  <si>
    <t>60 equipes</t>
  </si>
  <si>
    <t>POP IBGE CENSO 2010/2400 CONFORME PT 2488/2011 EM VIGOR EM FEVEREIRO DE 2013</t>
  </si>
  <si>
    <t>2014/2017</t>
  </si>
  <si>
    <t>Manutenção das ações de Vigilância Ambiental</t>
  </si>
  <si>
    <t>Manutenção das ações de Vigilância Ambiental.</t>
  </si>
</sst>
</file>

<file path=xl/styles.xml><?xml version="1.0" encoding="utf-8"?>
<styleSheet xmlns="http://schemas.openxmlformats.org/spreadsheetml/2006/main">
  <numFmts count="4">
    <numFmt numFmtId="164" formatCode="_ * #,##0.00_ ;_ * \-#,##0.00_ ;_ * &quot;-&quot;??_ ;_ @_ "/>
    <numFmt numFmtId="165" formatCode="&quot;R$ &quot;#,##0.00_);[Red]\(&quot;R$ &quot;#,##0.00\)"/>
    <numFmt numFmtId="166" formatCode="_(&quot;R$ &quot;* #,##0.00_);_(&quot;R$ &quot;* \(#,##0.00\);_(&quot;R$ &quot;* &quot;-&quot;??_);_(@_)"/>
    <numFmt numFmtId="167" formatCode="&quot;R$ &quot;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6"/>
      <name val="Arial"/>
      <family val="2"/>
    </font>
    <font>
      <sz val="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0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164" fontId="0" fillId="0" borderId="5" xfId="1" applyFont="1" applyBorder="1" applyAlignment="1">
      <alignment horizontal="center"/>
    </xf>
    <xf numFmtId="0" fontId="0" fillId="0" borderId="6" xfId="0" applyBorder="1"/>
    <xf numFmtId="164" fontId="0" fillId="0" borderId="7" xfId="1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164" fontId="0" fillId="0" borderId="10" xfId="1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164" fontId="0" fillId="0" borderId="13" xfId="1" applyFont="1" applyBorder="1" applyAlignment="1">
      <alignment horizontal="center"/>
    </xf>
    <xf numFmtId="164" fontId="0" fillId="0" borderId="7" xfId="1" applyFont="1" applyBorder="1" applyAlignment="1">
      <alignment horizontal="center" vertical="center"/>
    </xf>
    <xf numFmtId="164" fontId="0" fillId="0" borderId="5" xfId="1" applyFont="1" applyBorder="1" applyAlignment="1">
      <alignment horizontal="center" vertical="center"/>
    </xf>
    <xf numFmtId="0" fontId="2" fillId="2" borderId="16" xfId="0" applyFont="1" applyFill="1" applyBorder="1"/>
    <xf numFmtId="0" fontId="2" fillId="2" borderId="17" xfId="0" applyFont="1" applyFill="1" applyBorder="1"/>
    <xf numFmtId="164" fontId="2" fillId="2" borderId="18" xfId="1" applyFont="1" applyFill="1" applyBorder="1" applyAlignment="1">
      <alignment horizontal="center"/>
    </xf>
    <xf numFmtId="0" fontId="3" fillId="0" borderId="0" xfId="0" applyFont="1" applyFill="1" applyAlignment="1"/>
    <xf numFmtId="0" fontId="0" fillId="0" borderId="0" xfId="0" applyFill="1" applyAlignment="1">
      <alignment horizontal="center" vertical="center"/>
    </xf>
    <xf numFmtId="4" fontId="0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164" fontId="1" fillId="0" borderId="0" xfId="1" applyFont="1" applyFill="1" applyAlignment="1">
      <alignment wrapText="1"/>
    </xf>
    <xf numFmtId="0" fontId="0" fillId="0" borderId="0" xfId="0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164" fontId="0" fillId="0" borderId="25" xfId="1" applyFont="1" applyBorder="1" applyAlignment="1">
      <alignment horizontal="center" vertical="center"/>
    </xf>
    <xf numFmtId="0" fontId="0" fillId="3" borderId="24" xfId="0" applyFill="1" applyBorder="1" applyAlignment="1">
      <alignment vertical="center"/>
    </xf>
    <xf numFmtId="0" fontId="0" fillId="3" borderId="2" xfId="0" applyFill="1" applyBorder="1"/>
    <xf numFmtId="0" fontId="0" fillId="4" borderId="2" xfId="0" applyFill="1" applyBorder="1"/>
    <xf numFmtId="0" fontId="0" fillId="0" borderId="26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164" fontId="0" fillId="0" borderId="28" xfId="1" applyFont="1" applyBorder="1" applyAlignment="1">
      <alignment horizontal="center" vertical="center"/>
    </xf>
    <xf numFmtId="0" fontId="0" fillId="5" borderId="2" xfId="0" applyFill="1" applyBorder="1"/>
    <xf numFmtId="0" fontId="0" fillId="0" borderId="20" xfId="0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3" fontId="2" fillId="0" borderId="2" xfId="0" applyNumberFormat="1" applyFont="1" applyBorder="1" applyAlignment="1">
      <alignment horizontal="center" vertical="center"/>
    </xf>
    <xf numFmtId="0" fontId="0" fillId="5" borderId="0" xfId="0" applyFill="1"/>
    <xf numFmtId="0" fontId="0" fillId="5" borderId="0" xfId="0" applyFill="1" applyBorder="1" applyAlignment="1">
      <alignment vertical="top" wrapText="1"/>
    </xf>
    <xf numFmtId="0" fontId="0" fillId="5" borderId="0" xfId="0" applyFill="1" applyBorder="1" applyAlignment="1">
      <alignment vertical="center"/>
    </xf>
    <xf numFmtId="3" fontId="2" fillId="5" borderId="2" xfId="0" applyNumberFormat="1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right"/>
    </xf>
    <xf numFmtId="0" fontId="0" fillId="7" borderId="17" xfId="0" applyFill="1" applyBorder="1"/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5" borderId="33" xfId="0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164" fontId="1" fillId="0" borderId="21" xfId="1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66" fontId="1" fillId="0" borderId="2" xfId="2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166" fontId="0" fillId="0" borderId="2" xfId="2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167" fontId="1" fillId="0" borderId="2" xfId="2" applyNumberFormat="1" applyFont="1" applyBorder="1" applyAlignment="1">
      <alignment horizontal="center" vertical="center"/>
    </xf>
    <xf numFmtId="167" fontId="1" fillId="5" borderId="2" xfId="2" applyNumberFormat="1" applyFont="1" applyFill="1" applyBorder="1" applyAlignment="1">
      <alignment horizontal="center" vertical="center"/>
    </xf>
    <xf numFmtId="167" fontId="1" fillId="0" borderId="2" xfId="1" applyNumberFormat="1" applyFont="1" applyBorder="1" applyAlignment="1">
      <alignment horizontal="center" vertical="center"/>
    </xf>
    <xf numFmtId="167" fontId="0" fillId="0" borderId="2" xfId="2" applyNumberFormat="1" applyFont="1" applyBorder="1" applyAlignment="1">
      <alignment horizontal="center" vertical="center"/>
    </xf>
    <xf numFmtId="167" fontId="2" fillId="0" borderId="2" xfId="0" applyNumberFormat="1" applyFont="1" applyBorder="1" applyAlignment="1">
      <alignment horizontal="center"/>
    </xf>
    <xf numFmtId="167" fontId="0" fillId="0" borderId="2" xfId="2" applyNumberFormat="1" applyFont="1" applyBorder="1"/>
    <xf numFmtId="0" fontId="0" fillId="0" borderId="43" xfId="0" applyBorder="1" applyAlignment="1">
      <alignment horizontal="center" vertical="center"/>
    </xf>
    <xf numFmtId="0" fontId="0" fillId="0" borderId="2" xfId="0" applyNumberFormat="1" applyBorder="1" applyAlignment="1">
      <alignment horizontal="center"/>
    </xf>
    <xf numFmtId="16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7" fontId="0" fillId="5" borderId="33" xfId="0" applyNumberFormat="1" applyFill="1" applyBorder="1" applyAlignment="1">
      <alignment horizontal="center" vertical="center"/>
    </xf>
    <xf numFmtId="0" fontId="0" fillId="5" borderId="0" xfId="0" applyFill="1" applyBorder="1"/>
    <xf numFmtId="0" fontId="2" fillId="0" borderId="0" xfId="0" applyFont="1" applyBorder="1" applyAlignment="1">
      <alignment vertical="center"/>
    </xf>
    <xf numFmtId="0" fontId="0" fillId="0" borderId="42" xfId="0" applyBorder="1" applyAlignment="1">
      <alignment vertical="top" wrapText="1"/>
    </xf>
    <xf numFmtId="0" fontId="0" fillId="5" borderId="42" xfId="0" applyFill="1" applyBorder="1" applyAlignment="1">
      <alignment vertical="top" wrapText="1"/>
    </xf>
    <xf numFmtId="164" fontId="1" fillId="0" borderId="43" xfId="1" applyNumberFormat="1" applyFont="1" applyFill="1" applyBorder="1" applyAlignment="1">
      <alignment horizontal="center" vertical="center" wrapText="1"/>
    </xf>
    <xf numFmtId="0" fontId="0" fillId="0" borderId="43" xfId="0" quotePrefix="1" applyBorder="1" applyAlignment="1">
      <alignment horizontal="center" vertical="center" wrapText="1"/>
    </xf>
    <xf numFmtId="0" fontId="0" fillId="6" borderId="2" xfId="0" applyFill="1" applyBorder="1"/>
    <xf numFmtId="3" fontId="0" fillId="6" borderId="2" xfId="0" applyNumberFormat="1" applyFill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164" fontId="1" fillId="0" borderId="2" xfId="1" applyNumberFormat="1" applyFont="1" applyFill="1" applyBorder="1" applyAlignment="1">
      <alignment horizontal="center" vertical="center" wrapText="1"/>
    </xf>
    <xf numFmtId="167" fontId="0" fillId="0" borderId="2" xfId="2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64" fontId="0" fillId="0" borderId="2" xfId="1" applyNumberFormat="1" applyFont="1" applyFill="1" applyBorder="1" applyAlignment="1">
      <alignment horizontal="center" vertical="center" wrapText="1"/>
    </xf>
    <xf numFmtId="167" fontId="0" fillId="5" borderId="2" xfId="0" applyNumberFormat="1" applyFill="1" applyBorder="1" applyAlignment="1">
      <alignment horizontal="center" vertical="center"/>
    </xf>
    <xf numFmtId="0" fontId="0" fillId="5" borderId="2" xfId="0" quotePrefix="1" applyFill="1" applyBorder="1" applyAlignment="1">
      <alignment horizontal="center" vertical="center" wrapText="1"/>
    </xf>
    <xf numFmtId="167" fontId="0" fillId="0" borderId="0" xfId="0" applyNumberFormat="1"/>
    <xf numFmtId="167" fontId="0" fillId="0" borderId="5" xfId="0" applyNumberFormat="1" applyBorder="1"/>
    <xf numFmtId="167" fontId="0" fillId="0" borderId="7" xfId="0" applyNumberFormat="1" applyBorder="1"/>
    <xf numFmtId="166" fontId="0" fillId="0" borderId="7" xfId="0" applyNumberFormat="1" applyBorder="1"/>
    <xf numFmtId="167" fontId="0" fillId="0" borderId="10" xfId="0" applyNumberFormat="1" applyBorder="1"/>
    <xf numFmtId="0" fontId="0" fillId="7" borderId="12" xfId="0" applyFill="1" applyBorder="1"/>
    <xf numFmtId="167" fontId="2" fillId="7" borderId="13" xfId="0" applyNumberFormat="1" applyFont="1" applyFill="1" applyBorder="1"/>
    <xf numFmtId="0" fontId="0" fillId="0" borderId="33" xfId="0" applyBorder="1"/>
    <xf numFmtId="167" fontId="0" fillId="0" borderId="44" xfId="0" applyNumberFormat="1" applyBorder="1"/>
    <xf numFmtId="0" fontId="0" fillId="0" borderId="45" xfId="0" applyBorder="1"/>
    <xf numFmtId="0" fontId="0" fillId="0" borderId="46" xfId="0" applyBorder="1"/>
    <xf numFmtId="0" fontId="0" fillId="0" borderId="48" xfId="0" applyBorder="1" applyAlignment="1">
      <alignment horizontal="center" vertical="center"/>
    </xf>
    <xf numFmtId="0" fontId="0" fillId="0" borderId="49" xfId="0" applyBorder="1"/>
    <xf numFmtId="0" fontId="0" fillId="0" borderId="49" xfId="0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164" fontId="0" fillId="0" borderId="50" xfId="1" applyFont="1" applyBorder="1" applyAlignment="1">
      <alignment horizontal="center"/>
    </xf>
    <xf numFmtId="0" fontId="2" fillId="2" borderId="48" xfId="0" applyFont="1" applyFill="1" applyBorder="1"/>
    <xf numFmtId="0" fontId="2" fillId="2" borderId="49" xfId="0" applyFont="1" applyFill="1" applyBorder="1"/>
    <xf numFmtId="164" fontId="2" fillId="2" borderId="50" xfId="1" applyFont="1" applyFill="1" applyBorder="1" applyAlignment="1">
      <alignment horizontal="center"/>
    </xf>
    <xf numFmtId="0" fontId="0" fillId="2" borderId="2" xfId="0" applyFill="1" applyBorder="1"/>
    <xf numFmtId="0" fontId="0" fillId="8" borderId="2" xfId="0" applyFill="1" applyBorder="1"/>
    <xf numFmtId="0" fontId="0" fillId="9" borderId="2" xfId="0" applyFill="1" applyBorder="1"/>
    <xf numFmtId="0" fontId="0" fillId="10" borderId="2" xfId="0" applyFill="1" applyBorder="1"/>
    <xf numFmtId="0" fontId="5" fillId="5" borderId="2" xfId="0" applyFont="1" applyFill="1" applyBorder="1"/>
    <xf numFmtId="166" fontId="6" fillId="0" borderId="0" xfId="0" applyNumberFormat="1" applyFont="1"/>
    <xf numFmtId="9" fontId="0" fillId="0" borderId="0" xfId="0" applyNumberFormat="1"/>
    <xf numFmtId="0" fontId="5" fillId="0" borderId="0" xfId="0" applyFont="1"/>
    <xf numFmtId="166" fontId="0" fillId="0" borderId="0" xfId="0" applyNumberFormat="1"/>
    <xf numFmtId="0" fontId="7" fillId="11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166" fontId="6" fillId="0" borderId="0" xfId="2" applyFont="1"/>
    <xf numFmtId="3" fontId="0" fillId="12" borderId="2" xfId="0" applyNumberFormat="1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/>
    </xf>
    <xf numFmtId="167" fontId="8" fillId="5" borderId="2" xfId="2" applyNumberFormat="1" applyFont="1" applyFill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/>
    <xf numFmtId="166" fontId="9" fillId="0" borderId="2" xfId="2" applyFont="1" applyBorder="1"/>
    <xf numFmtId="166" fontId="10" fillId="0" borderId="2" xfId="2" applyFont="1" applyBorder="1"/>
    <xf numFmtId="164" fontId="10" fillId="0" borderId="2" xfId="0" applyNumberFormat="1" applyFont="1" applyBorder="1"/>
    <xf numFmtId="164" fontId="4" fillId="0" borderId="0" xfId="1" applyFont="1" applyFill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4" fontId="0" fillId="5" borderId="2" xfId="0" applyNumberFormat="1" applyFill="1" applyBorder="1" applyAlignment="1">
      <alignment horizontal="center" vertical="center" wrapText="1"/>
    </xf>
    <xf numFmtId="167" fontId="0" fillId="0" borderId="2" xfId="0" applyNumberFormat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167" fontId="0" fillId="0" borderId="2" xfId="0" applyNumberFormat="1" applyBorder="1" applyAlignment="1">
      <alignment horizontal="center" vertical="center" wrapText="1"/>
    </xf>
    <xf numFmtId="0" fontId="0" fillId="5" borderId="2" xfId="0" applyFill="1" applyBorder="1" applyAlignment="1">
      <alignment horizontal="left"/>
    </xf>
    <xf numFmtId="0" fontId="0" fillId="5" borderId="33" xfId="0" applyFill="1" applyBorder="1" applyAlignment="1">
      <alignment horizontal="left"/>
    </xf>
    <xf numFmtId="0" fontId="0" fillId="5" borderId="33" xfId="0" applyFill="1" applyBorder="1" applyAlignment="1">
      <alignment horizontal="center"/>
    </xf>
    <xf numFmtId="167" fontId="0" fillId="5" borderId="2" xfId="0" applyNumberForma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center"/>
    </xf>
    <xf numFmtId="167" fontId="0" fillId="0" borderId="2" xfId="2" applyNumberFormat="1" applyFont="1" applyBorder="1" applyAlignment="1">
      <alignment horizontal="center" vertical="center" wrapText="1"/>
    </xf>
    <xf numFmtId="167" fontId="0" fillId="0" borderId="24" xfId="2" applyNumberFormat="1" applyFont="1" applyBorder="1" applyAlignment="1">
      <alignment horizontal="center" vertical="center" wrapText="1"/>
    </xf>
    <xf numFmtId="167" fontId="0" fillId="0" borderId="42" xfId="2" applyNumberFormat="1" applyFont="1" applyBorder="1" applyAlignment="1">
      <alignment horizontal="center" vertical="center" wrapText="1"/>
    </xf>
    <xf numFmtId="167" fontId="0" fillId="0" borderId="27" xfId="2" applyNumberFormat="1" applyFont="1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165" fontId="0" fillId="0" borderId="42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4" fillId="0" borderId="16" xfId="1" applyFont="1" applyFill="1" applyBorder="1" applyAlignment="1">
      <alignment horizontal="center" wrapText="1"/>
    </xf>
    <xf numFmtId="164" fontId="4" fillId="0" borderId="17" xfId="1" applyFont="1" applyFill="1" applyBorder="1" applyAlignment="1">
      <alignment horizontal="center" wrapText="1"/>
    </xf>
    <xf numFmtId="164" fontId="4" fillId="0" borderId="18" xfId="1" applyFont="1" applyFill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67" fontId="0" fillId="0" borderId="40" xfId="2" applyNumberFormat="1" applyFont="1" applyBorder="1" applyAlignment="1">
      <alignment horizontal="center" vertical="center"/>
    </xf>
    <xf numFmtId="167" fontId="0" fillId="0" borderId="41" xfId="2" applyNumberFormat="1" applyFont="1" applyBorder="1" applyAlignment="1">
      <alignment horizontal="center" vertical="center"/>
    </xf>
    <xf numFmtId="167" fontId="0" fillId="0" borderId="36" xfId="2" applyNumberFormat="1" applyFont="1" applyBorder="1" applyAlignment="1">
      <alignment horizontal="center" vertical="center" wrapText="1"/>
    </xf>
    <xf numFmtId="167" fontId="0" fillId="0" borderId="35" xfId="2" applyNumberFormat="1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77561</xdr:colOff>
      <xdr:row>0</xdr:row>
      <xdr:rowOff>68035</xdr:rowOff>
    </xdr:from>
    <xdr:to>
      <xdr:col>0</xdr:col>
      <xdr:colOff>762000</xdr:colOff>
      <xdr:row>3</xdr:row>
      <xdr:rowOff>19050</xdr:rowOff>
    </xdr:to>
    <xdr:pic>
      <xdr:nvPicPr>
        <xdr:cNvPr id="2" name="Picture 11" descr="brazao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61" y="68035"/>
          <a:ext cx="684439" cy="579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57150</xdr:rowOff>
    </xdr:from>
    <xdr:to>
      <xdr:col>2</xdr:col>
      <xdr:colOff>9525</xdr:colOff>
      <xdr:row>3</xdr:row>
      <xdr:rowOff>9525</xdr:rowOff>
    </xdr:to>
    <xdr:pic>
      <xdr:nvPicPr>
        <xdr:cNvPr id="2" name="Picture 11" descr="brazao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57150"/>
          <a:ext cx="5619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77561</xdr:colOff>
      <xdr:row>0</xdr:row>
      <xdr:rowOff>68035</xdr:rowOff>
    </xdr:from>
    <xdr:to>
      <xdr:col>0</xdr:col>
      <xdr:colOff>762000</xdr:colOff>
      <xdr:row>3</xdr:row>
      <xdr:rowOff>19050</xdr:rowOff>
    </xdr:to>
    <xdr:pic>
      <xdr:nvPicPr>
        <xdr:cNvPr id="2" name="Picture 11" descr="brazao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61" y="68035"/>
          <a:ext cx="684439" cy="579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view="pageBreakPreview" zoomScale="60" zoomScaleNormal="70" workbookViewId="0">
      <selection activeCell="F20" sqref="F20"/>
    </sheetView>
  </sheetViews>
  <sheetFormatPr defaultRowHeight="15"/>
  <cols>
    <col min="1" max="1" width="31.140625" customWidth="1"/>
    <col min="2" max="2" width="4" hidden="1" customWidth="1"/>
    <col min="3" max="3" width="45.85546875" customWidth="1"/>
    <col min="4" max="4" width="2" hidden="1" customWidth="1"/>
    <col min="5" max="5" width="4" hidden="1" customWidth="1"/>
    <col min="6" max="6" width="93.140625" bestFit="1" customWidth="1"/>
    <col min="7" max="7" width="46.28515625" hidden="1" customWidth="1"/>
    <col min="8" max="8" width="4.42578125" bestFit="1" customWidth="1"/>
    <col min="9" max="9" width="6.42578125" style="35" bestFit="1" customWidth="1"/>
    <col min="10" max="10" width="19.140625" bestFit="1" customWidth="1"/>
  </cols>
  <sheetData>
    <row r="1" spans="1:10" s="32" customFormat="1" ht="16.5">
      <c r="A1" s="29" t="s">
        <v>50</v>
      </c>
      <c r="B1" s="29"/>
      <c r="C1" s="29"/>
      <c r="D1" s="29"/>
      <c r="E1" s="29"/>
      <c r="F1" s="30"/>
      <c r="G1" s="31"/>
      <c r="H1" s="30"/>
    </row>
    <row r="2" spans="1:10" s="32" customFormat="1" ht="16.5">
      <c r="A2" s="29" t="s">
        <v>51</v>
      </c>
      <c r="B2" s="29"/>
      <c r="C2" s="29"/>
      <c r="D2" s="29"/>
      <c r="E2" s="29"/>
      <c r="F2" s="30"/>
      <c r="G2" s="31"/>
      <c r="H2" s="30"/>
    </row>
    <row r="3" spans="1:10" s="32" customFormat="1" ht="16.5">
      <c r="A3" s="29" t="s">
        <v>52</v>
      </c>
      <c r="B3" s="29"/>
      <c r="C3" s="29"/>
      <c r="D3" s="29"/>
      <c r="E3" s="29"/>
      <c r="F3" s="30"/>
      <c r="G3" s="31"/>
      <c r="H3" s="30"/>
    </row>
    <row r="4" spans="1:10">
      <c r="A4" s="33"/>
      <c r="B4" s="34"/>
    </row>
    <row r="5" spans="1:10">
      <c r="A5" s="33"/>
      <c r="B5" s="34"/>
    </row>
    <row r="6" spans="1:10" ht="15" customHeight="1">
      <c r="A6" s="155" t="s">
        <v>53</v>
      </c>
      <c r="B6" s="155"/>
      <c r="C6" s="155"/>
      <c r="D6" s="155"/>
      <c r="E6" s="155"/>
      <c r="F6" s="155"/>
      <c r="G6" s="155"/>
      <c r="H6" s="155"/>
      <c r="I6" s="155"/>
      <c r="J6" s="155"/>
    </row>
    <row r="8" spans="1:10" ht="15.75" thickBot="1"/>
    <row r="9" spans="1:10" ht="15.75" thickBot="1">
      <c r="A9" s="36" t="s">
        <v>54</v>
      </c>
      <c r="B9" s="37"/>
      <c r="C9" s="37" t="s">
        <v>55</v>
      </c>
      <c r="D9" s="37"/>
      <c r="E9" s="37"/>
      <c r="F9" s="37" t="s">
        <v>56</v>
      </c>
      <c r="G9" s="37"/>
      <c r="H9" s="37" t="s">
        <v>57</v>
      </c>
      <c r="I9" s="37" t="s">
        <v>58</v>
      </c>
      <c r="J9" s="38" t="s">
        <v>59</v>
      </c>
    </row>
    <row r="10" spans="1:10" s="3" customFormat="1" ht="30.75" customHeight="1" thickBot="1">
      <c r="A10" s="156" t="s">
        <v>0</v>
      </c>
      <c r="B10" s="2">
        <v>12</v>
      </c>
      <c r="C10" s="44" t="s">
        <v>1</v>
      </c>
      <c r="D10" s="9">
        <v>1</v>
      </c>
      <c r="E10" s="9">
        <v>42</v>
      </c>
      <c r="F10" s="9" t="s">
        <v>2</v>
      </c>
      <c r="G10" s="9" t="s">
        <v>3</v>
      </c>
      <c r="H10" s="10" t="s">
        <v>4</v>
      </c>
      <c r="I10" s="10">
        <v>1</v>
      </c>
      <c r="J10" s="25">
        <v>220400</v>
      </c>
    </row>
    <row r="11" spans="1:10" s="3" customFormat="1">
      <c r="A11" s="157"/>
      <c r="B11" s="2"/>
      <c r="C11" s="45"/>
      <c r="D11" s="46"/>
      <c r="E11" s="46"/>
      <c r="F11" s="49" t="s">
        <v>62</v>
      </c>
      <c r="G11" s="46"/>
      <c r="H11" s="10" t="s">
        <v>4</v>
      </c>
      <c r="I11" s="47">
        <v>1</v>
      </c>
      <c r="J11" s="48">
        <v>2000000</v>
      </c>
    </row>
    <row r="12" spans="1:10">
      <c r="A12" s="157"/>
      <c r="B12" s="1"/>
      <c r="C12" s="12"/>
      <c r="D12" s="4"/>
      <c r="E12" s="4">
        <v>92</v>
      </c>
      <c r="F12" s="4" t="s">
        <v>5</v>
      </c>
      <c r="G12" s="5" t="s">
        <v>6</v>
      </c>
      <c r="H12" s="6" t="s">
        <v>7</v>
      </c>
      <c r="I12" s="40">
        <v>1</v>
      </c>
      <c r="J12" s="13">
        <v>2000000</v>
      </c>
    </row>
    <row r="13" spans="1:10">
      <c r="A13" s="157"/>
      <c r="B13" s="1"/>
      <c r="C13" s="12"/>
      <c r="D13" s="4"/>
      <c r="E13" s="4">
        <v>93</v>
      </c>
      <c r="F13" s="4" t="s">
        <v>8</v>
      </c>
      <c r="G13" s="5" t="s">
        <v>9</v>
      </c>
      <c r="H13" s="6" t="s">
        <v>7</v>
      </c>
      <c r="I13" s="40">
        <v>1</v>
      </c>
      <c r="J13" s="13">
        <v>350000</v>
      </c>
    </row>
    <row r="14" spans="1:10">
      <c r="A14" s="157"/>
      <c r="B14" s="1"/>
      <c r="C14" s="12"/>
      <c r="D14" s="4"/>
      <c r="E14" s="4">
        <v>95</v>
      </c>
      <c r="F14" s="4" t="s">
        <v>10</v>
      </c>
      <c r="G14" s="5" t="s">
        <v>9</v>
      </c>
      <c r="H14" s="6" t="s">
        <v>7</v>
      </c>
      <c r="I14" s="40">
        <v>1</v>
      </c>
      <c r="J14" s="13">
        <v>350000</v>
      </c>
    </row>
    <row r="15" spans="1:10">
      <c r="A15" s="157"/>
      <c r="B15" s="1"/>
      <c r="C15" s="12"/>
      <c r="D15" s="4"/>
      <c r="E15" s="4">
        <v>155</v>
      </c>
      <c r="F15" s="4" t="s">
        <v>11</v>
      </c>
      <c r="G15" s="5" t="s">
        <v>12</v>
      </c>
      <c r="H15" s="6" t="s">
        <v>4</v>
      </c>
      <c r="I15" s="40">
        <v>1</v>
      </c>
      <c r="J15" s="13">
        <v>350000</v>
      </c>
    </row>
    <row r="16" spans="1:10">
      <c r="A16" s="157"/>
      <c r="B16" s="1"/>
      <c r="C16" s="12"/>
      <c r="D16" s="4"/>
      <c r="E16" s="4">
        <v>309</v>
      </c>
      <c r="F16" s="4" t="s">
        <v>13</v>
      </c>
      <c r="G16" s="5" t="s">
        <v>14</v>
      </c>
      <c r="H16" s="6" t="s">
        <v>7</v>
      </c>
      <c r="I16" s="40">
        <v>1</v>
      </c>
      <c r="J16" s="13">
        <v>3600000</v>
      </c>
    </row>
    <row r="17" spans="1:10">
      <c r="A17" s="157"/>
      <c r="B17" s="1"/>
      <c r="C17" s="12"/>
      <c r="D17" s="4">
        <v>2</v>
      </c>
      <c r="E17" s="4">
        <v>147</v>
      </c>
      <c r="F17" s="4" t="s">
        <v>15</v>
      </c>
      <c r="G17" s="5" t="s">
        <v>12</v>
      </c>
      <c r="H17" s="6" t="s">
        <v>4</v>
      </c>
      <c r="I17" s="40">
        <v>1</v>
      </c>
      <c r="J17" s="13">
        <v>25500000</v>
      </c>
    </row>
    <row r="18" spans="1:10">
      <c r="A18" s="157"/>
      <c r="B18" s="1"/>
      <c r="C18" s="12"/>
      <c r="D18" s="4"/>
      <c r="E18" s="4">
        <v>148</v>
      </c>
      <c r="F18" s="4" t="s">
        <v>16</v>
      </c>
      <c r="G18" s="5" t="s">
        <v>12</v>
      </c>
      <c r="H18" s="6" t="s">
        <v>4</v>
      </c>
      <c r="I18" s="40">
        <v>1</v>
      </c>
      <c r="J18" s="13">
        <v>20500000</v>
      </c>
    </row>
    <row r="19" spans="1:10">
      <c r="A19" s="157"/>
      <c r="B19" s="1"/>
      <c r="C19" s="12"/>
      <c r="D19" s="4"/>
      <c r="E19" s="4">
        <v>238</v>
      </c>
      <c r="F19" s="4" t="s">
        <v>17</v>
      </c>
      <c r="G19" s="5" t="s">
        <v>12</v>
      </c>
      <c r="H19" s="6" t="s">
        <v>4</v>
      </c>
      <c r="I19" s="40">
        <v>1</v>
      </c>
      <c r="J19" s="13">
        <v>12000000</v>
      </c>
    </row>
    <row r="20" spans="1:10">
      <c r="A20" s="157"/>
      <c r="B20" s="1"/>
      <c r="C20" s="12"/>
      <c r="D20" s="4"/>
      <c r="E20" s="4">
        <v>263</v>
      </c>
      <c r="F20" s="50" t="s">
        <v>63</v>
      </c>
      <c r="G20" s="5" t="s">
        <v>12</v>
      </c>
      <c r="H20" s="6" t="s">
        <v>4</v>
      </c>
      <c r="I20" s="40">
        <v>1</v>
      </c>
      <c r="J20" s="13">
        <v>700000</v>
      </c>
    </row>
    <row r="21" spans="1:10" ht="15.75" thickBot="1">
      <c r="A21" s="157"/>
      <c r="B21" s="1"/>
      <c r="C21" s="14"/>
      <c r="D21" s="15"/>
      <c r="E21" s="15">
        <v>307</v>
      </c>
      <c r="F21" s="15" t="s">
        <v>18</v>
      </c>
      <c r="G21" s="16" t="s">
        <v>12</v>
      </c>
      <c r="H21" s="17" t="s">
        <v>4</v>
      </c>
      <c r="I21" s="41">
        <v>1</v>
      </c>
      <c r="J21" s="18">
        <v>3000000</v>
      </c>
    </row>
    <row r="22" spans="1:10" ht="15.75" thickBot="1">
      <c r="A22" s="157"/>
      <c r="B22" s="1">
        <v>13</v>
      </c>
      <c r="C22" s="19" t="s">
        <v>19</v>
      </c>
      <c r="D22" s="20">
        <v>2</v>
      </c>
      <c r="E22" s="20">
        <v>138</v>
      </c>
      <c r="F22" s="20" t="s">
        <v>20</v>
      </c>
      <c r="G22" s="21" t="s">
        <v>12</v>
      </c>
      <c r="H22" s="22" t="s">
        <v>4</v>
      </c>
      <c r="I22" s="42">
        <v>1</v>
      </c>
      <c r="J22" s="23">
        <v>15000000</v>
      </c>
    </row>
    <row r="23" spans="1:10">
      <c r="A23" s="157"/>
      <c r="B23" s="1">
        <v>15</v>
      </c>
      <c r="C23" s="7" t="s">
        <v>21</v>
      </c>
      <c r="D23" s="8">
        <v>1</v>
      </c>
      <c r="E23" s="8">
        <v>19</v>
      </c>
      <c r="F23" s="8" t="s">
        <v>22</v>
      </c>
      <c r="G23" s="9" t="s">
        <v>12</v>
      </c>
      <c r="H23" s="10" t="s">
        <v>4</v>
      </c>
      <c r="I23" s="39">
        <v>0</v>
      </c>
      <c r="J23" s="11">
        <v>2000000</v>
      </c>
    </row>
    <row r="24" spans="1:10">
      <c r="A24" s="157"/>
      <c r="B24" s="1"/>
      <c r="C24" s="12"/>
      <c r="D24" s="4"/>
      <c r="E24" s="4">
        <v>66</v>
      </c>
      <c r="F24" s="4" t="s">
        <v>23</v>
      </c>
      <c r="G24" s="5" t="s">
        <v>12</v>
      </c>
      <c r="H24" s="6" t="s">
        <v>4</v>
      </c>
      <c r="I24" s="40">
        <v>1</v>
      </c>
      <c r="J24" s="13">
        <v>15000000</v>
      </c>
    </row>
    <row r="25" spans="1:10">
      <c r="A25" s="157"/>
      <c r="B25" s="1"/>
      <c r="C25" s="12"/>
      <c r="D25" s="4"/>
      <c r="E25" s="4">
        <v>71</v>
      </c>
      <c r="F25" s="4" t="s">
        <v>24</v>
      </c>
      <c r="G25" s="5" t="s">
        <v>9</v>
      </c>
      <c r="H25" s="6" t="s">
        <v>7</v>
      </c>
      <c r="I25" s="40">
        <v>1</v>
      </c>
      <c r="J25" s="13">
        <v>800000</v>
      </c>
    </row>
    <row r="26" spans="1:10" ht="15.75" thickBot="1">
      <c r="A26" s="157"/>
      <c r="B26" s="1"/>
      <c r="C26" s="14"/>
      <c r="D26" s="15"/>
      <c r="E26" s="15">
        <v>72</v>
      </c>
      <c r="F26" s="15" t="s">
        <v>25</v>
      </c>
      <c r="G26" s="16" t="s">
        <v>9</v>
      </c>
      <c r="H26" s="17" t="s">
        <v>7</v>
      </c>
      <c r="I26" s="41">
        <v>0</v>
      </c>
      <c r="J26" s="18">
        <v>3000000</v>
      </c>
    </row>
    <row r="27" spans="1:10" ht="15.75" thickBot="1">
      <c r="A27" s="157"/>
      <c r="B27" s="1">
        <v>53</v>
      </c>
      <c r="C27" s="19" t="s">
        <v>26</v>
      </c>
      <c r="D27" s="20">
        <v>2</v>
      </c>
      <c r="E27" s="20">
        <v>168</v>
      </c>
      <c r="F27" s="20" t="s">
        <v>27</v>
      </c>
      <c r="G27" s="21" t="s">
        <v>28</v>
      </c>
      <c r="H27" s="22" t="s">
        <v>7</v>
      </c>
      <c r="I27" s="42">
        <v>1</v>
      </c>
      <c r="J27" s="23">
        <v>46000000</v>
      </c>
    </row>
    <row r="28" spans="1:10">
      <c r="A28" s="157"/>
      <c r="B28" s="1">
        <v>68</v>
      </c>
      <c r="C28" s="7" t="s">
        <v>29</v>
      </c>
      <c r="D28" s="8">
        <v>1</v>
      </c>
      <c r="E28" s="8">
        <v>69</v>
      </c>
      <c r="F28" s="8" t="s">
        <v>30</v>
      </c>
      <c r="G28" s="9" t="s">
        <v>9</v>
      </c>
      <c r="H28" s="10" t="s">
        <v>7</v>
      </c>
      <c r="I28" s="39">
        <v>0</v>
      </c>
      <c r="J28" s="11">
        <v>2800000</v>
      </c>
    </row>
    <row r="29" spans="1:10">
      <c r="A29" s="157"/>
      <c r="B29" s="1"/>
      <c r="C29" s="12"/>
      <c r="D29" s="4"/>
      <c r="E29" s="4">
        <v>87</v>
      </c>
      <c r="F29" s="4" t="s">
        <v>31</v>
      </c>
      <c r="G29" s="5" t="s">
        <v>9</v>
      </c>
      <c r="H29" s="6" t="s">
        <v>7</v>
      </c>
      <c r="I29" s="40">
        <v>0</v>
      </c>
      <c r="J29" s="13">
        <v>4500000</v>
      </c>
    </row>
    <row r="30" spans="1:10">
      <c r="A30" s="157"/>
      <c r="B30" s="1"/>
      <c r="C30" s="12"/>
      <c r="D30" s="4"/>
      <c r="E30" s="4">
        <v>94</v>
      </c>
      <c r="F30" s="4" t="s">
        <v>32</v>
      </c>
      <c r="G30" s="5" t="s">
        <v>9</v>
      </c>
      <c r="H30" s="6" t="s">
        <v>7</v>
      </c>
      <c r="I30" s="40">
        <v>1</v>
      </c>
      <c r="J30" s="13">
        <v>2000000</v>
      </c>
    </row>
    <row r="31" spans="1:10">
      <c r="A31" s="157"/>
      <c r="B31" s="1"/>
      <c r="C31" s="12"/>
      <c r="D31" s="4"/>
      <c r="E31" s="4">
        <v>217</v>
      </c>
      <c r="F31" s="4" t="s">
        <v>33</v>
      </c>
      <c r="G31" s="5" t="s">
        <v>34</v>
      </c>
      <c r="H31" s="6" t="s">
        <v>4</v>
      </c>
      <c r="I31" s="40">
        <v>1</v>
      </c>
      <c r="J31" s="13">
        <v>3500000</v>
      </c>
    </row>
    <row r="32" spans="1:10">
      <c r="A32" s="157"/>
      <c r="B32" s="1"/>
      <c r="C32" s="12"/>
      <c r="D32" s="4">
        <v>2</v>
      </c>
      <c r="E32" s="4">
        <v>100</v>
      </c>
      <c r="F32" s="4" t="s">
        <v>35</v>
      </c>
      <c r="G32" s="5" t="s">
        <v>36</v>
      </c>
      <c r="H32" s="6" t="s">
        <v>4</v>
      </c>
      <c r="I32" s="40">
        <v>1</v>
      </c>
      <c r="J32" s="13">
        <v>500000</v>
      </c>
    </row>
    <row r="33" spans="1:10">
      <c r="A33" s="157"/>
      <c r="B33" s="1"/>
      <c r="C33" s="12"/>
      <c r="D33" s="4"/>
      <c r="E33" s="4">
        <v>101</v>
      </c>
      <c r="F33" s="4" t="s">
        <v>37</v>
      </c>
      <c r="G33" s="5" t="s">
        <v>36</v>
      </c>
      <c r="H33" s="6" t="s">
        <v>4</v>
      </c>
      <c r="I33" s="40">
        <v>1</v>
      </c>
      <c r="J33" s="13">
        <v>80000</v>
      </c>
    </row>
    <row r="34" spans="1:10">
      <c r="A34" s="157"/>
      <c r="B34" s="1"/>
      <c r="C34" s="12"/>
      <c r="D34" s="4"/>
      <c r="E34" s="4">
        <v>139</v>
      </c>
      <c r="F34" s="4" t="s">
        <v>38</v>
      </c>
      <c r="G34" s="5" t="s">
        <v>12</v>
      </c>
      <c r="H34" s="6" t="s">
        <v>4</v>
      </c>
      <c r="I34" s="40">
        <v>1</v>
      </c>
      <c r="J34" s="13">
        <v>800000</v>
      </c>
    </row>
    <row r="35" spans="1:10">
      <c r="A35" s="157"/>
      <c r="B35" s="1"/>
      <c r="C35" s="12"/>
      <c r="D35" s="4"/>
      <c r="E35" s="4">
        <v>189</v>
      </c>
      <c r="F35" s="4" t="s">
        <v>39</v>
      </c>
      <c r="G35" s="5" t="s">
        <v>28</v>
      </c>
      <c r="H35" s="6" t="s">
        <v>7</v>
      </c>
      <c r="I35" s="40">
        <v>1</v>
      </c>
      <c r="J35" s="13">
        <v>250000</v>
      </c>
    </row>
    <row r="36" spans="1:10">
      <c r="A36" s="157"/>
      <c r="B36" s="1"/>
      <c r="C36" s="12"/>
      <c r="D36" s="4"/>
      <c r="E36" s="4">
        <v>190</v>
      </c>
      <c r="F36" s="4" t="s">
        <v>40</v>
      </c>
      <c r="G36" s="5" t="s">
        <v>41</v>
      </c>
      <c r="H36" s="6" t="s">
        <v>7</v>
      </c>
      <c r="I36" s="40">
        <v>1</v>
      </c>
      <c r="J36" s="24">
        <v>120000</v>
      </c>
    </row>
    <row r="37" spans="1:10" ht="15.75" thickBot="1">
      <c r="A37" s="157"/>
      <c r="B37" s="1"/>
      <c r="C37" s="14"/>
      <c r="D37" s="15"/>
      <c r="E37" s="15">
        <v>308</v>
      </c>
      <c r="F37" s="15" t="s">
        <v>42</v>
      </c>
      <c r="G37" s="16" t="s">
        <v>6</v>
      </c>
      <c r="H37" s="17" t="s">
        <v>7</v>
      </c>
      <c r="I37" s="41">
        <v>1</v>
      </c>
      <c r="J37" s="24">
        <v>2500000</v>
      </c>
    </row>
    <row r="38" spans="1:10">
      <c r="A38" s="157"/>
      <c r="B38" s="1">
        <v>114</v>
      </c>
      <c r="C38" s="7" t="s">
        <v>43</v>
      </c>
      <c r="D38" s="8">
        <v>1</v>
      </c>
      <c r="E38" s="8">
        <v>89</v>
      </c>
      <c r="F38" s="8" t="s">
        <v>44</v>
      </c>
      <c r="G38" s="9" t="s">
        <v>12</v>
      </c>
      <c r="H38" s="10" t="s">
        <v>4</v>
      </c>
      <c r="I38" s="39">
        <v>1</v>
      </c>
      <c r="J38" s="25">
        <v>1500000</v>
      </c>
    </row>
    <row r="39" spans="1:10">
      <c r="A39" s="157"/>
      <c r="B39" s="1"/>
      <c r="C39" s="12"/>
      <c r="D39" s="4"/>
      <c r="E39" s="4">
        <v>90</v>
      </c>
      <c r="F39" s="4" t="s">
        <v>45</v>
      </c>
      <c r="G39" s="5" t="s">
        <v>36</v>
      </c>
      <c r="H39" s="6" t="s">
        <v>4</v>
      </c>
      <c r="I39" s="40">
        <v>1</v>
      </c>
      <c r="J39" s="24">
        <v>1000000</v>
      </c>
    </row>
    <row r="40" spans="1:10">
      <c r="A40" s="157"/>
      <c r="B40" s="1"/>
      <c r="C40" s="12"/>
      <c r="D40" s="4"/>
      <c r="E40" s="4">
        <v>91</v>
      </c>
      <c r="F40" s="51" t="s">
        <v>46</v>
      </c>
      <c r="G40" s="5" t="s">
        <v>12</v>
      </c>
      <c r="H40" s="6" t="s">
        <v>4</v>
      </c>
      <c r="I40" s="40">
        <v>1</v>
      </c>
      <c r="J40" s="24"/>
    </row>
    <row r="41" spans="1:10">
      <c r="A41" s="157"/>
      <c r="B41" s="1"/>
      <c r="C41" s="12"/>
      <c r="D41" s="4">
        <v>2</v>
      </c>
      <c r="E41" s="4">
        <v>149</v>
      </c>
      <c r="F41" s="4" t="s">
        <v>47</v>
      </c>
      <c r="G41" s="5" t="s">
        <v>12</v>
      </c>
      <c r="H41" s="6" t="s">
        <v>4</v>
      </c>
      <c r="I41" s="40">
        <v>1</v>
      </c>
      <c r="J41" s="24">
        <v>1000000</v>
      </c>
    </row>
    <row r="42" spans="1:10">
      <c r="A42" s="158"/>
      <c r="B42" s="1"/>
      <c r="C42" s="12"/>
      <c r="D42" s="4"/>
      <c r="E42" s="4">
        <v>310</v>
      </c>
      <c r="F42" s="4" t="s">
        <v>48</v>
      </c>
      <c r="G42" s="5" t="s">
        <v>12</v>
      </c>
      <c r="H42" s="6" t="s">
        <v>4</v>
      </c>
      <c r="I42" s="40">
        <v>1</v>
      </c>
      <c r="J42" s="24">
        <v>800000</v>
      </c>
    </row>
    <row r="43" spans="1:10" ht="15.75" thickBot="1">
      <c r="A43" s="52"/>
      <c r="B43" s="53"/>
      <c r="C43" s="53"/>
      <c r="D43" s="53"/>
      <c r="E43" s="53"/>
      <c r="F43" s="53"/>
      <c r="G43" s="54"/>
      <c r="H43" s="55"/>
      <c r="I43" s="56"/>
      <c r="J43" s="57">
        <f>SUM(J10:J42)</f>
        <v>173720400</v>
      </c>
    </row>
    <row r="44" spans="1:10" ht="15.75" thickBot="1">
      <c r="A44" s="26" t="s">
        <v>49</v>
      </c>
      <c r="B44" s="27"/>
      <c r="C44" s="27"/>
      <c r="D44" s="27"/>
      <c r="E44" s="27"/>
      <c r="F44" s="27"/>
      <c r="G44" s="27"/>
      <c r="H44" s="27"/>
      <c r="I44" s="43"/>
      <c r="J44" s="28">
        <v>70978214.010000005</v>
      </c>
    </row>
    <row r="46" spans="1:10">
      <c r="A46" t="s">
        <v>60</v>
      </c>
    </row>
    <row r="47" spans="1:10">
      <c r="A47" t="s">
        <v>61</v>
      </c>
    </row>
  </sheetData>
  <mergeCells count="2">
    <mergeCell ref="A6:J6"/>
    <mergeCell ref="A10:A4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01"/>
  <sheetViews>
    <sheetView topLeftCell="A184" zoomScaleNormal="100" workbookViewId="0">
      <selection activeCell="L25" sqref="L25"/>
    </sheetView>
  </sheetViews>
  <sheetFormatPr defaultRowHeight="15"/>
  <cols>
    <col min="1" max="1" width="4" customWidth="1"/>
    <col min="2" max="2" width="5.42578125" customWidth="1"/>
    <col min="3" max="3" width="4.28515625" customWidth="1"/>
    <col min="4" max="4" width="26" customWidth="1"/>
    <col min="5" max="5" width="42" customWidth="1"/>
    <col min="6" max="6" width="4.28515625" customWidth="1"/>
    <col min="7" max="8" width="16.28515625" customWidth="1"/>
    <col min="9" max="9" width="16.85546875" bestFit="1" customWidth="1"/>
    <col min="10" max="10" width="9.140625" style="53"/>
    <col min="11" max="11" width="15.5703125" style="53" customWidth="1"/>
    <col min="12" max="12" width="17.5703125" style="53" customWidth="1"/>
    <col min="13" max="13" width="16" style="53" customWidth="1"/>
    <col min="14" max="14" width="19.5703125" style="53" customWidth="1"/>
    <col min="15" max="15" width="18.5703125" style="53" customWidth="1"/>
    <col min="16" max="21" width="9.140625" style="53"/>
    <col min="252" max="252" width="4" customWidth="1"/>
    <col min="253" max="253" width="5.42578125" customWidth="1"/>
    <col min="254" max="254" width="4.28515625" customWidth="1"/>
    <col min="255" max="255" width="26" customWidth="1"/>
    <col min="256" max="256" width="51.28515625" customWidth="1"/>
    <col min="257" max="257" width="4.28515625" customWidth="1"/>
    <col min="258" max="258" width="5.28515625" customWidth="1"/>
    <col min="259" max="259" width="5.42578125" customWidth="1"/>
    <col min="260" max="261" width="5.7109375" customWidth="1"/>
    <col min="262" max="262" width="15" customWidth="1"/>
    <col min="263" max="263" width="14.42578125" customWidth="1"/>
    <col min="264" max="264" width="14.85546875" customWidth="1"/>
    <col min="265" max="265" width="14.7109375" customWidth="1"/>
    <col min="267" max="267" width="15.5703125" customWidth="1"/>
    <col min="268" max="268" width="17.5703125" customWidth="1"/>
    <col min="269" max="269" width="16" customWidth="1"/>
    <col min="270" max="270" width="19.5703125" customWidth="1"/>
    <col min="271" max="271" width="18.5703125" customWidth="1"/>
    <col min="508" max="508" width="4" customWidth="1"/>
    <col min="509" max="509" width="5.42578125" customWidth="1"/>
    <col min="510" max="510" width="4.28515625" customWidth="1"/>
    <col min="511" max="511" width="26" customWidth="1"/>
    <col min="512" max="512" width="51.28515625" customWidth="1"/>
    <col min="513" max="513" width="4.28515625" customWidth="1"/>
    <col min="514" max="514" width="5.28515625" customWidth="1"/>
    <col min="515" max="515" width="5.42578125" customWidth="1"/>
    <col min="516" max="517" width="5.7109375" customWidth="1"/>
    <col min="518" max="518" width="15" customWidth="1"/>
    <col min="519" max="519" width="14.42578125" customWidth="1"/>
    <col min="520" max="520" width="14.85546875" customWidth="1"/>
    <col min="521" max="521" width="14.7109375" customWidth="1"/>
    <col min="523" max="523" width="15.5703125" customWidth="1"/>
    <col min="524" max="524" width="17.5703125" customWidth="1"/>
    <col min="525" max="525" width="16" customWidth="1"/>
    <col min="526" max="526" width="19.5703125" customWidth="1"/>
    <col min="527" max="527" width="18.5703125" customWidth="1"/>
    <col min="764" max="764" width="4" customWidth="1"/>
    <col min="765" max="765" width="5.42578125" customWidth="1"/>
    <col min="766" max="766" width="4.28515625" customWidth="1"/>
    <col min="767" max="767" width="26" customWidth="1"/>
    <col min="768" max="768" width="51.28515625" customWidth="1"/>
    <col min="769" max="769" width="4.28515625" customWidth="1"/>
    <col min="770" max="770" width="5.28515625" customWidth="1"/>
    <col min="771" max="771" width="5.42578125" customWidth="1"/>
    <col min="772" max="773" width="5.7109375" customWidth="1"/>
    <col min="774" max="774" width="15" customWidth="1"/>
    <col min="775" max="775" width="14.42578125" customWidth="1"/>
    <col min="776" max="776" width="14.85546875" customWidth="1"/>
    <col min="777" max="777" width="14.7109375" customWidth="1"/>
    <col min="779" max="779" width="15.5703125" customWidth="1"/>
    <col min="780" max="780" width="17.5703125" customWidth="1"/>
    <col min="781" max="781" width="16" customWidth="1"/>
    <col min="782" max="782" width="19.5703125" customWidth="1"/>
    <col min="783" max="783" width="18.5703125" customWidth="1"/>
    <col min="1020" max="1020" width="4" customWidth="1"/>
    <col min="1021" max="1021" width="5.42578125" customWidth="1"/>
    <col min="1022" max="1022" width="4.28515625" customWidth="1"/>
    <col min="1023" max="1023" width="26" customWidth="1"/>
    <col min="1024" max="1024" width="51.28515625" customWidth="1"/>
    <col min="1025" max="1025" width="4.28515625" customWidth="1"/>
    <col min="1026" max="1026" width="5.28515625" customWidth="1"/>
    <col min="1027" max="1027" width="5.42578125" customWidth="1"/>
    <col min="1028" max="1029" width="5.7109375" customWidth="1"/>
    <col min="1030" max="1030" width="15" customWidth="1"/>
    <col min="1031" max="1031" width="14.42578125" customWidth="1"/>
    <col min="1032" max="1032" width="14.85546875" customWidth="1"/>
    <col min="1033" max="1033" width="14.7109375" customWidth="1"/>
    <col min="1035" max="1035" width="15.5703125" customWidth="1"/>
    <col min="1036" max="1036" width="17.5703125" customWidth="1"/>
    <col min="1037" max="1037" width="16" customWidth="1"/>
    <col min="1038" max="1038" width="19.5703125" customWidth="1"/>
    <col min="1039" max="1039" width="18.5703125" customWidth="1"/>
    <col min="1276" max="1276" width="4" customWidth="1"/>
    <col min="1277" max="1277" width="5.42578125" customWidth="1"/>
    <col min="1278" max="1278" width="4.28515625" customWidth="1"/>
    <col min="1279" max="1279" width="26" customWidth="1"/>
    <col min="1280" max="1280" width="51.28515625" customWidth="1"/>
    <col min="1281" max="1281" width="4.28515625" customWidth="1"/>
    <col min="1282" max="1282" width="5.28515625" customWidth="1"/>
    <col min="1283" max="1283" width="5.42578125" customWidth="1"/>
    <col min="1284" max="1285" width="5.7109375" customWidth="1"/>
    <col min="1286" max="1286" width="15" customWidth="1"/>
    <col min="1287" max="1287" width="14.42578125" customWidth="1"/>
    <col min="1288" max="1288" width="14.85546875" customWidth="1"/>
    <col min="1289" max="1289" width="14.7109375" customWidth="1"/>
    <col min="1291" max="1291" width="15.5703125" customWidth="1"/>
    <col min="1292" max="1292" width="17.5703125" customWidth="1"/>
    <col min="1293" max="1293" width="16" customWidth="1"/>
    <col min="1294" max="1294" width="19.5703125" customWidth="1"/>
    <col min="1295" max="1295" width="18.5703125" customWidth="1"/>
    <col min="1532" max="1532" width="4" customWidth="1"/>
    <col min="1533" max="1533" width="5.42578125" customWidth="1"/>
    <col min="1534" max="1534" width="4.28515625" customWidth="1"/>
    <col min="1535" max="1535" width="26" customWidth="1"/>
    <col min="1536" max="1536" width="51.28515625" customWidth="1"/>
    <col min="1537" max="1537" width="4.28515625" customWidth="1"/>
    <col min="1538" max="1538" width="5.28515625" customWidth="1"/>
    <col min="1539" max="1539" width="5.42578125" customWidth="1"/>
    <col min="1540" max="1541" width="5.7109375" customWidth="1"/>
    <col min="1542" max="1542" width="15" customWidth="1"/>
    <col min="1543" max="1543" width="14.42578125" customWidth="1"/>
    <col min="1544" max="1544" width="14.85546875" customWidth="1"/>
    <col min="1545" max="1545" width="14.7109375" customWidth="1"/>
    <col min="1547" max="1547" width="15.5703125" customWidth="1"/>
    <col min="1548" max="1548" width="17.5703125" customWidth="1"/>
    <col min="1549" max="1549" width="16" customWidth="1"/>
    <col min="1550" max="1550" width="19.5703125" customWidth="1"/>
    <col min="1551" max="1551" width="18.5703125" customWidth="1"/>
    <col min="1788" max="1788" width="4" customWidth="1"/>
    <col min="1789" max="1789" width="5.42578125" customWidth="1"/>
    <col min="1790" max="1790" width="4.28515625" customWidth="1"/>
    <col min="1791" max="1791" width="26" customWidth="1"/>
    <col min="1792" max="1792" width="51.28515625" customWidth="1"/>
    <col min="1793" max="1793" width="4.28515625" customWidth="1"/>
    <col min="1794" max="1794" width="5.28515625" customWidth="1"/>
    <col min="1795" max="1795" width="5.42578125" customWidth="1"/>
    <col min="1796" max="1797" width="5.7109375" customWidth="1"/>
    <col min="1798" max="1798" width="15" customWidth="1"/>
    <col min="1799" max="1799" width="14.42578125" customWidth="1"/>
    <col min="1800" max="1800" width="14.85546875" customWidth="1"/>
    <col min="1801" max="1801" width="14.7109375" customWidth="1"/>
    <col min="1803" max="1803" width="15.5703125" customWidth="1"/>
    <col min="1804" max="1804" width="17.5703125" customWidth="1"/>
    <col min="1805" max="1805" width="16" customWidth="1"/>
    <col min="1806" max="1806" width="19.5703125" customWidth="1"/>
    <col min="1807" max="1807" width="18.5703125" customWidth="1"/>
    <col min="2044" max="2044" width="4" customWidth="1"/>
    <col min="2045" max="2045" width="5.42578125" customWidth="1"/>
    <col min="2046" max="2046" width="4.28515625" customWidth="1"/>
    <col min="2047" max="2047" width="26" customWidth="1"/>
    <col min="2048" max="2048" width="51.28515625" customWidth="1"/>
    <col min="2049" max="2049" width="4.28515625" customWidth="1"/>
    <col min="2050" max="2050" width="5.28515625" customWidth="1"/>
    <col min="2051" max="2051" width="5.42578125" customWidth="1"/>
    <col min="2052" max="2053" width="5.7109375" customWidth="1"/>
    <col min="2054" max="2054" width="15" customWidth="1"/>
    <col min="2055" max="2055" width="14.42578125" customWidth="1"/>
    <col min="2056" max="2056" width="14.85546875" customWidth="1"/>
    <col min="2057" max="2057" width="14.7109375" customWidth="1"/>
    <col min="2059" max="2059" width="15.5703125" customWidth="1"/>
    <col min="2060" max="2060" width="17.5703125" customWidth="1"/>
    <col min="2061" max="2061" width="16" customWidth="1"/>
    <col min="2062" max="2062" width="19.5703125" customWidth="1"/>
    <col min="2063" max="2063" width="18.5703125" customWidth="1"/>
    <col min="2300" max="2300" width="4" customWidth="1"/>
    <col min="2301" max="2301" width="5.42578125" customWidth="1"/>
    <col min="2302" max="2302" width="4.28515625" customWidth="1"/>
    <col min="2303" max="2303" width="26" customWidth="1"/>
    <col min="2304" max="2304" width="51.28515625" customWidth="1"/>
    <col min="2305" max="2305" width="4.28515625" customWidth="1"/>
    <col min="2306" max="2306" width="5.28515625" customWidth="1"/>
    <col min="2307" max="2307" width="5.42578125" customWidth="1"/>
    <col min="2308" max="2309" width="5.7109375" customWidth="1"/>
    <col min="2310" max="2310" width="15" customWidth="1"/>
    <col min="2311" max="2311" width="14.42578125" customWidth="1"/>
    <col min="2312" max="2312" width="14.85546875" customWidth="1"/>
    <col min="2313" max="2313" width="14.7109375" customWidth="1"/>
    <col min="2315" max="2315" width="15.5703125" customWidth="1"/>
    <col min="2316" max="2316" width="17.5703125" customWidth="1"/>
    <col min="2317" max="2317" width="16" customWidth="1"/>
    <col min="2318" max="2318" width="19.5703125" customWidth="1"/>
    <col min="2319" max="2319" width="18.5703125" customWidth="1"/>
    <col min="2556" max="2556" width="4" customWidth="1"/>
    <col min="2557" max="2557" width="5.42578125" customWidth="1"/>
    <col min="2558" max="2558" width="4.28515625" customWidth="1"/>
    <col min="2559" max="2559" width="26" customWidth="1"/>
    <col min="2560" max="2560" width="51.28515625" customWidth="1"/>
    <col min="2561" max="2561" width="4.28515625" customWidth="1"/>
    <col min="2562" max="2562" width="5.28515625" customWidth="1"/>
    <col min="2563" max="2563" width="5.42578125" customWidth="1"/>
    <col min="2564" max="2565" width="5.7109375" customWidth="1"/>
    <col min="2566" max="2566" width="15" customWidth="1"/>
    <col min="2567" max="2567" width="14.42578125" customWidth="1"/>
    <col min="2568" max="2568" width="14.85546875" customWidth="1"/>
    <col min="2569" max="2569" width="14.7109375" customWidth="1"/>
    <col min="2571" max="2571" width="15.5703125" customWidth="1"/>
    <col min="2572" max="2572" width="17.5703125" customWidth="1"/>
    <col min="2573" max="2573" width="16" customWidth="1"/>
    <col min="2574" max="2574" width="19.5703125" customWidth="1"/>
    <col min="2575" max="2575" width="18.5703125" customWidth="1"/>
    <col min="2812" max="2812" width="4" customWidth="1"/>
    <col min="2813" max="2813" width="5.42578125" customWidth="1"/>
    <col min="2814" max="2814" width="4.28515625" customWidth="1"/>
    <col min="2815" max="2815" width="26" customWidth="1"/>
    <col min="2816" max="2816" width="51.28515625" customWidth="1"/>
    <col min="2817" max="2817" width="4.28515625" customWidth="1"/>
    <col min="2818" max="2818" width="5.28515625" customWidth="1"/>
    <col min="2819" max="2819" width="5.42578125" customWidth="1"/>
    <col min="2820" max="2821" width="5.7109375" customWidth="1"/>
    <col min="2822" max="2822" width="15" customWidth="1"/>
    <col min="2823" max="2823" width="14.42578125" customWidth="1"/>
    <col min="2824" max="2824" width="14.85546875" customWidth="1"/>
    <col min="2825" max="2825" width="14.7109375" customWidth="1"/>
    <col min="2827" max="2827" width="15.5703125" customWidth="1"/>
    <col min="2828" max="2828" width="17.5703125" customWidth="1"/>
    <col min="2829" max="2829" width="16" customWidth="1"/>
    <col min="2830" max="2830" width="19.5703125" customWidth="1"/>
    <col min="2831" max="2831" width="18.5703125" customWidth="1"/>
    <col min="3068" max="3068" width="4" customWidth="1"/>
    <col min="3069" max="3069" width="5.42578125" customWidth="1"/>
    <col min="3070" max="3070" width="4.28515625" customWidth="1"/>
    <col min="3071" max="3071" width="26" customWidth="1"/>
    <col min="3072" max="3072" width="51.28515625" customWidth="1"/>
    <col min="3073" max="3073" width="4.28515625" customWidth="1"/>
    <col min="3074" max="3074" width="5.28515625" customWidth="1"/>
    <col min="3075" max="3075" width="5.42578125" customWidth="1"/>
    <col min="3076" max="3077" width="5.7109375" customWidth="1"/>
    <col min="3078" max="3078" width="15" customWidth="1"/>
    <col min="3079" max="3079" width="14.42578125" customWidth="1"/>
    <col min="3080" max="3080" width="14.85546875" customWidth="1"/>
    <col min="3081" max="3081" width="14.7109375" customWidth="1"/>
    <col min="3083" max="3083" width="15.5703125" customWidth="1"/>
    <col min="3084" max="3084" width="17.5703125" customWidth="1"/>
    <col min="3085" max="3085" width="16" customWidth="1"/>
    <col min="3086" max="3086" width="19.5703125" customWidth="1"/>
    <col min="3087" max="3087" width="18.5703125" customWidth="1"/>
    <col min="3324" max="3324" width="4" customWidth="1"/>
    <col min="3325" max="3325" width="5.42578125" customWidth="1"/>
    <col min="3326" max="3326" width="4.28515625" customWidth="1"/>
    <col min="3327" max="3327" width="26" customWidth="1"/>
    <col min="3328" max="3328" width="51.28515625" customWidth="1"/>
    <col min="3329" max="3329" width="4.28515625" customWidth="1"/>
    <col min="3330" max="3330" width="5.28515625" customWidth="1"/>
    <col min="3331" max="3331" width="5.42578125" customWidth="1"/>
    <col min="3332" max="3333" width="5.7109375" customWidth="1"/>
    <col min="3334" max="3334" width="15" customWidth="1"/>
    <col min="3335" max="3335" width="14.42578125" customWidth="1"/>
    <col min="3336" max="3336" width="14.85546875" customWidth="1"/>
    <col min="3337" max="3337" width="14.7109375" customWidth="1"/>
    <col min="3339" max="3339" width="15.5703125" customWidth="1"/>
    <col min="3340" max="3340" width="17.5703125" customWidth="1"/>
    <col min="3341" max="3341" width="16" customWidth="1"/>
    <col min="3342" max="3342" width="19.5703125" customWidth="1"/>
    <col min="3343" max="3343" width="18.5703125" customWidth="1"/>
    <col min="3580" max="3580" width="4" customWidth="1"/>
    <col min="3581" max="3581" width="5.42578125" customWidth="1"/>
    <col min="3582" max="3582" width="4.28515625" customWidth="1"/>
    <col min="3583" max="3583" width="26" customWidth="1"/>
    <col min="3584" max="3584" width="51.28515625" customWidth="1"/>
    <col min="3585" max="3585" width="4.28515625" customWidth="1"/>
    <col min="3586" max="3586" width="5.28515625" customWidth="1"/>
    <col min="3587" max="3587" width="5.42578125" customWidth="1"/>
    <col min="3588" max="3589" width="5.7109375" customWidth="1"/>
    <col min="3590" max="3590" width="15" customWidth="1"/>
    <col min="3591" max="3591" width="14.42578125" customWidth="1"/>
    <col min="3592" max="3592" width="14.85546875" customWidth="1"/>
    <col min="3593" max="3593" width="14.7109375" customWidth="1"/>
    <col min="3595" max="3595" width="15.5703125" customWidth="1"/>
    <col min="3596" max="3596" width="17.5703125" customWidth="1"/>
    <col min="3597" max="3597" width="16" customWidth="1"/>
    <col min="3598" max="3598" width="19.5703125" customWidth="1"/>
    <col min="3599" max="3599" width="18.5703125" customWidth="1"/>
    <col min="3836" max="3836" width="4" customWidth="1"/>
    <col min="3837" max="3837" width="5.42578125" customWidth="1"/>
    <col min="3838" max="3838" width="4.28515625" customWidth="1"/>
    <col min="3839" max="3839" width="26" customWidth="1"/>
    <col min="3840" max="3840" width="51.28515625" customWidth="1"/>
    <col min="3841" max="3841" width="4.28515625" customWidth="1"/>
    <col min="3842" max="3842" width="5.28515625" customWidth="1"/>
    <col min="3843" max="3843" width="5.42578125" customWidth="1"/>
    <col min="3844" max="3845" width="5.7109375" customWidth="1"/>
    <col min="3846" max="3846" width="15" customWidth="1"/>
    <col min="3847" max="3847" width="14.42578125" customWidth="1"/>
    <col min="3848" max="3848" width="14.85546875" customWidth="1"/>
    <col min="3849" max="3849" width="14.7109375" customWidth="1"/>
    <col min="3851" max="3851" width="15.5703125" customWidth="1"/>
    <col min="3852" max="3852" width="17.5703125" customWidth="1"/>
    <col min="3853" max="3853" width="16" customWidth="1"/>
    <col min="3854" max="3854" width="19.5703125" customWidth="1"/>
    <col min="3855" max="3855" width="18.5703125" customWidth="1"/>
    <col min="4092" max="4092" width="4" customWidth="1"/>
    <col min="4093" max="4093" width="5.42578125" customWidth="1"/>
    <col min="4094" max="4094" width="4.28515625" customWidth="1"/>
    <col min="4095" max="4095" width="26" customWidth="1"/>
    <col min="4096" max="4096" width="51.28515625" customWidth="1"/>
    <col min="4097" max="4097" width="4.28515625" customWidth="1"/>
    <col min="4098" max="4098" width="5.28515625" customWidth="1"/>
    <col min="4099" max="4099" width="5.42578125" customWidth="1"/>
    <col min="4100" max="4101" width="5.7109375" customWidth="1"/>
    <col min="4102" max="4102" width="15" customWidth="1"/>
    <col min="4103" max="4103" width="14.42578125" customWidth="1"/>
    <col min="4104" max="4104" width="14.85546875" customWidth="1"/>
    <col min="4105" max="4105" width="14.7109375" customWidth="1"/>
    <col min="4107" max="4107" width="15.5703125" customWidth="1"/>
    <col min="4108" max="4108" width="17.5703125" customWidth="1"/>
    <col min="4109" max="4109" width="16" customWidth="1"/>
    <col min="4110" max="4110" width="19.5703125" customWidth="1"/>
    <col min="4111" max="4111" width="18.5703125" customWidth="1"/>
    <col min="4348" max="4348" width="4" customWidth="1"/>
    <col min="4349" max="4349" width="5.42578125" customWidth="1"/>
    <col min="4350" max="4350" width="4.28515625" customWidth="1"/>
    <col min="4351" max="4351" width="26" customWidth="1"/>
    <col min="4352" max="4352" width="51.28515625" customWidth="1"/>
    <col min="4353" max="4353" width="4.28515625" customWidth="1"/>
    <col min="4354" max="4354" width="5.28515625" customWidth="1"/>
    <col min="4355" max="4355" width="5.42578125" customWidth="1"/>
    <col min="4356" max="4357" width="5.7109375" customWidth="1"/>
    <col min="4358" max="4358" width="15" customWidth="1"/>
    <col min="4359" max="4359" width="14.42578125" customWidth="1"/>
    <col min="4360" max="4360" width="14.85546875" customWidth="1"/>
    <col min="4361" max="4361" width="14.7109375" customWidth="1"/>
    <col min="4363" max="4363" width="15.5703125" customWidth="1"/>
    <col min="4364" max="4364" width="17.5703125" customWidth="1"/>
    <col min="4365" max="4365" width="16" customWidth="1"/>
    <col min="4366" max="4366" width="19.5703125" customWidth="1"/>
    <col min="4367" max="4367" width="18.5703125" customWidth="1"/>
    <col min="4604" max="4604" width="4" customWidth="1"/>
    <col min="4605" max="4605" width="5.42578125" customWidth="1"/>
    <col min="4606" max="4606" width="4.28515625" customWidth="1"/>
    <col min="4607" max="4607" width="26" customWidth="1"/>
    <col min="4608" max="4608" width="51.28515625" customWidth="1"/>
    <col min="4609" max="4609" width="4.28515625" customWidth="1"/>
    <col min="4610" max="4610" width="5.28515625" customWidth="1"/>
    <col min="4611" max="4611" width="5.42578125" customWidth="1"/>
    <col min="4612" max="4613" width="5.7109375" customWidth="1"/>
    <col min="4614" max="4614" width="15" customWidth="1"/>
    <col min="4615" max="4615" width="14.42578125" customWidth="1"/>
    <col min="4616" max="4616" width="14.85546875" customWidth="1"/>
    <col min="4617" max="4617" width="14.7109375" customWidth="1"/>
    <col min="4619" max="4619" width="15.5703125" customWidth="1"/>
    <col min="4620" max="4620" width="17.5703125" customWidth="1"/>
    <col min="4621" max="4621" width="16" customWidth="1"/>
    <col min="4622" max="4622" width="19.5703125" customWidth="1"/>
    <col min="4623" max="4623" width="18.5703125" customWidth="1"/>
    <col min="4860" max="4860" width="4" customWidth="1"/>
    <col min="4861" max="4861" width="5.42578125" customWidth="1"/>
    <col min="4862" max="4862" width="4.28515625" customWidth="1"/>
    <col min="4863" max="4863" width="26" customWidth="1"/>
    <col min="4864" max="4864" width="51.28515625" customWidth="1"/>
    <col min="4865" max="4865" width="4.28515625" customWidth="1"/>
    <col min="4866" max="4866" width="5.28515625" customWidth="1"/>
    <col min="4867" max="4867" width="5.42578125" customWidth="1"/>
    <col min="4868" max="4869" width="5.7109375" customWidth="1"/>
    <col min="4870" max="4870" width="15" customWidth="1"/>
    <col min="4871" max="4871" width="14.42578125" customWidth="1"/>
    <col min="4872" max="4872" width="14.85546875" customWidth="1"/>
    <col min="4873" max="4873" width="14.7109375" customWidth="1"/>
    <col min="4875" max="4875" width="15.5703125" customWidth="1"/>
    <col min="4876" max="4876" width="17.5703125" customWidth="1"/>
    <col min="4877" max="4877" width="16" customWidth="1"/>
    <col min="4878" max="4878" width="19.5703125" customWidth="1"/>
    <col min="4879" max="4879" width="18.5703125" customWidth="1"/>
    <col min="5116" max="5116" width="4" customWidth="1"/>
    <col min="5117" max="5117" width="5.42578125" customWidth="1"/>
    <col min="5118" max="5118" width="4.28515625" customWidth="1"/>
    <col min="5119" max="5119" width="26" customWidth="1"/>
    <col min="5120" max="5120" width="51.28515625" customWidth="1"/>
    <col min="5121" max="5121" width="4.28515625" customWidth="1"/>
    <col min="5122" max="5122" width="5.28515625" customWidth="1"/>
    <col min="5123" max="5123" width="5.42578125" customWidth="1"/>
    <col min="5124" max="5125" width="5.7109375" customWidth="1"/>
    <col min="5126" max="5126" width="15" customWidth="1"/>
    <col min="5127" max="5127" width="14.42578125" customWidth="1"/>
    <col min="5128" max="5128" width="14.85546875" customWidth="1"/>
    <col min="5129" max="5129" width="14.7109375" customWidth="1"/>
    <col min="5131" max="5131" width="15.5703125" customWidth="1"/>
    <col min="5132" max="5132" width="17.5703125" customWidth="1"/>
    <col min="5133" max="5133" width="16" customWidth="1"/>
    <col min="5134" max="5134" width="19.5703125" customWidth="1"/>
    <col min="5135" max="5135" width="18.5703125" customWidth="1"/>
    <col min="5372" max="5372" width="4" customWidth="1"/>
    <col min="5373" max="5373" width="5.42578125" customWidth="1"/>
    <col min="5374" max="5374" width="4.28515625" customWidth="1"/>
    <col min="5375" max="5375" width="26" customWidth="1"/>
    <col min="5376" max="5376" width="51.28515625" customWidth="1"/>
    <col min="5377" max="5377" width="4.28515625" customWidth="1"/>
    <col min="5378" max="5378" width="5.28515625" customWidth="1"/>
    <col min="5379" max="5379" width="5.42578125" customWidth="1"/>
    <col min="5380" max="5381" width="5.7109375" customWidth="1"/>
    <col min="5382" max="5382" width="15" customWidth="1"/>
    <col min="5383" max="5383" width="14.42578125" customWidth="1"/>
    <col min="5384" max="5384" width="14.85546875" customWidth="1"/>
    <col min="5385" max="5385" width="14.7109375" customWidth="1"/>
    <col min="5387" max="5387" width="15.5703125" customWidth="1"/>
    <col min="5388" max="5388" width="17.5703125" customWidth="1"/>
    <col min="5389" max="5389" width="16" customWidth="1"/>
    <col min="5390" max="5390" width="19.5703125" customWidth="1"/>
    <col min="5391" max="5391" width="18.5703125" customWidth="1"/>
    <col min="5628" max="5628" width="4" customWidth="1"/>
    <col min="5629" max="5629" width="5.42578125" customWidth="1"/>
    <col min="5630" max="5630" width="4.28515625" customWidth="1"/>
    <col min="5631" max="5631" width="26" customWidth="1"/>
    <col min="5632" max="5632" width="51.28515625" customWidth="1"/>
    <col min="5633" max="5633" width="4.28515625" customWidth="1"/>
    <col min="5634" max="5634" width="5.28515625" customWidth="1"/>
    <col min="5635" max="5635" width="5.42578125" customWidth="1"/>
    <col min="5636" max="5637" width="5.7109375" customWidth="1"/>
    <col min="5638" max="5638" width="15" customWidth="1"/>
    <col min="5639" max="5639" width="14.42578125" customWidth="1"/>
    <col min="5640" max="5640" width="14.85546875" customWidth="1"/>
    <col min="5641" max="5641" width="14.7109375" customWidth="1"/>
    <col min="5643" max="5643" width="15.5703125" customWidth="1"/>
    <col min="5644" max="5644" width="17.5703125" customWidth="1"/>
    <col min="5645" max="5645" width="16" customWidth="1"/>
    <col min="5646" max="5646" width="19.5703125" customWidth="1"/>
    <col min="5647" max="5647" width="18.5703125" customWidth="1"/>
    <col min="5884" max="5884" width="4" customWidth="1"/>
    <col min="5885" max="5885" width="5.42578125" customWidth="1"/>
    <col min="5886" max="5886" width="4.28515625" customWidth="1"/>
    <col min="5887" max="5887" width="26" customWidth="1"/>
    <col min="5888" max="5888" width="51.28515625" customWidth="1"/>
    <col min="5889" max="5889" width="4.28515625" customWidth="1"/>
    <col min="5890" max="5890" width="5.28515625" customWidth="1"/>
    <col min="5891" max="5891" width="5.42578125" customWidth="1"/>
    <col min="5892" max="5893" width="5.7109375" customWidth="1"/>
    <col min="5894" max="5894" width="15" customWidth="1"/>
    <col min="5895" max="5895" width="14.42578125" customWidth="1"/>
    <col min="5896" max="5896" width="14.85546875" customWidth="1"/>
    <col min="5897" max="5897" width="14.7109375" customWidth="1"/>
    <col min="5899" max="5899" width="15.5703125" customWidth="1"/>
    <col min="5900" max="5900" width="17.5703125" customWidth="1"/>
    <col min="5901" max="5901" width="16" customWidth="1"/>
    <col min="5902" max="5902" width="19.5703125" customWidth="1"/>
    <col min="5903" max="5903" width="18.5703125" customWidth="1"/>
    <col min="6140" max="6140" width="4" customWidth="1"/>
    <col min="6141" max="6141" width="5.42578125" customWidth="1"/>
    <col min="6142" max="6142" width="4.28515625" customWidth="1"/>
    <col min="6143" max="6143" width="26" customWidth="1"/>
    <col min="6144" max="6144" width="51.28515625" customWidth="1"/>
    <col min="6145" max="6145" width="4.28515625" customWidth="1"/>
    <col min="6146" max="6146" width="5.28515625" customWidth="1"/>
    <col min="6147" max="6147" width="5.42578125" customWidth="1"/>
    <col min="6148" max="6149" width="5.7109375" customWidth="1"/>
    <col min="6150" max="6150" width="15" customWidth="1"/>
    <col min="6151" max="6151" width="14.42578125" customWidth="1"/>
    <col min="6152" max="6152" width="14.85546875" customWidth="1"/>
    <col min="6153" max="6153" width="14.7109375" customWidth="1"/>
    <col min="6155" max="6155" width="15.5703125" customWidth="1"/>
    <col min="6156" max="6156" width="17.5703125" customWidth="1"/>
    <col min="6157" max="6157" width="16" customWidth="1"/>
    <col min="6158" max="6158" width="19.5703125" customWidth="1"/>
    <col min="6159" max="6159" width="18.5703125" customWidth="1"/>
    <col min="6396" max="6396" width="4" customWidth="1"/>
    <col min="6397" max="6397" width="5.42578125" customWidth="1"/>
    <col min="6398" max="6398" width="4.28515625" customWidth="1"/>
    <col min="6399" max="6399" width="26" customWidth="1"/>
    <col min="6400" max="6400" width="51.28515625" customWidth="1"/>
    <col min="6401" max="6401" width="4.28515625" customWidth="1"/>
    <col min="6402" max="6402" width="5.28515625" customWidth="1"/>
    <col min="6403" max="6403" width="5.42578125" customWidth="1"/>
    <col min="6404" max="6405" width="5.7109375" customWidth="1"/>
    <col min="6406" max="6406" width="15" customWidth="1"/>
    <col min="6407" max="6407" width="14.42578125" customWidth="1"/>
    <col min="6408" max="6408" width="14.85546875" customWidth="1"/>
    <col min="6409" max="6409" width="14.7109375" customWidth="1"/>
    <col min="6411" max="6411" width="15.5703125" customWidth="1"/>
    <col min="6412" max="6412" width="17.5703125" customWidth="1"/>
    <col min="6413" max="6413" width="16" customWidth="1"/>
    <col min="6414" max="6414" width="19.5703125" customWidth="1"/>
    <col min="6415" max="6415" width="18.5703125" customWidth="1"/>
    <col min="6652" max="6652" width="4" customWidth="1"/>
    <col min="6653" max="6653" width="5.42578125" customWidth="1"/>
    <col min="6654" max="6654" width="4.28515625" customWidth="1"/>
    <col min="6655" max="6655" width="26" customWidth="1"/>
    <col min="6656" max="6656" width="51.28515625" customWidth="1"/>
    <col min="6657" max="6657" width="4.28515625" customWidth="1"/>
    <col min="6658" max="6658" width="5.28515625" customWidth="1"/>
    <col min="6659" max="6659" width="5.42578125" customWidth="1"/>
    <col min="6660" max="6661" width="5.7109375" customWidth="1"/>
    <col min="6662" max="6662" width="15" customWidth="1"/>
    <col min="6663" max="6663" width="14.42578125" customWidth="1"/>
    <col min="6664" max="6664" width="14.85546875" customWidth="1"/>
    <col min="6665" max="6665" width="14.7109375" customWidth="1"/>
    <col min="6667" max="6667" width="15.5703125" customWidth="1"/>
    <col min="6668" max="6668" width="17.5703125" customWidth="1"/>
    <col min="6669" max="6669" width="16" customWidth="1"/>
    <col min="6670" max="6670" width="19.5703125" customWidth="1"/>
    <col min="6671" max="6671" width="18.5703125" customWidth="1"/>
    <col min="6908" max="6908" width="4" customWidth="1"/>
    <col min="6909" max="6909" width="5.42578125" customWidth="1"/>
    <col min="6910" max="6910" width="4.28515625" customWidth="1"/>
    <col min="6911" max="6911" width="26" customWidth="1"/>
    <col min="6912" max="6912" width="51.28515625" customWidth="1"/>
    <col min="6913" max="6913" width="4.28515625" customWidth="1"/>
    <col min="6914" max="6914" width="5.28515625" customWidth="1"/>
    <col min="6915" max="6915" width="5.42578125" customWidth="1"/>
    <col min="6916" max="6917" width="5.7109375" customWidth="1"/>
    <col min="6918" max="6918" width="15" customWidth="1"/>
    <col min="6919" max="6919" width="14.42578125" customWidth="1"/>
    <col min="6920" max="6920" width="14.85546875" customWidth="1"/>
    <col min="6921" max="6921" width="14.7109375" customWidth="1"/>
    <col min="6923" max="6923" width="15.5703125" customWidth="1"/>
    <col min="6924" max="6924" width="17.5703125" customWidth="1"/>
    <col min="6925" max="6925" width="16" customWidth="1"/>
    <col min="6926" max="6926" width="19.5703125" customWidth="1"/>
    <col min="6927" max="6927" width="18.5703125" customWidth="1"/>
    <col min="7164" max="7164" width="4" customWidth="1"/>
    <col min="7165" max="7165" width="5.42578125" customWidth="1"/>
    <col min="7166" max="7166" width="4.28515625" customWidth="1"/>
    <col min="7167" max="7167" width="26" customWidth="1"/>
    <col min="7168" max="7168" width="51.28515625" customWidth="1"/>
    <col min="7169" max="7169" width="4.28515625" customWidth="1"/>
    <col min="7170" max="7170" width="5.28515625" customWidth="1"/>
    <col min="7171" max="7171" width="5.42578125" customWidth="1"/>
    <col min="7172" max="7173" width="5.7109375" customWidth="1"/>
    <col min="7174" max="7174" width="15" customWidth="1"/>
    <col min="7175" max="7175" width="14.42578125" customWidth="1"/>
    <col min="7176" max="7176" width="14.85546875" customWidth="1"/>
    <col min="7177" max="7177" width="14.7109375" customWidth="1"/>
    <col min="7179" max="7179" width="15.5703125" customWidth="1"/>
    <col min="7180" max="7180" width="17.5703125" customWidth="1"/>
    <col min="7181" max="7181" width="16" customWidth="1"/>
    <col min="7182" max="7182" width="19.5703125" customWidth="1"/>
    <col min="7183" max="7183" width="18.5703125" customWidth="1"/>
    <col min="7420" max="7420" width="4" customWidth="1"/>
    <col min="7421" max="7421" width="5.42578125" customWidth="1"/>
    <col min="7422" max="7422" width="4.28515625" customWidth="1"/>
    <col min="7423" max="7423" width="26" customWidth="1"/>
    <col min="7424" max="7424" width="51.28515625" customWidth="1"/>
    <col min="7425" max="7425" width="4.28515625" customWidth="1"/>
    <col min="7426" max="7426" width="5.28515625" customWidth="1"/>
    <col min="7427" max="7427" width="5.42578125" customWidth="1"/>
    <col min="7428" max="7429" width="5.7109375" customWidth="1"/>
    <col min="7430" max="7430" width="15" customWidth="1"/>
    <col min="7431" max="7431" width="14.42578125" customWidth="1"/>
    <col min="7432" max="7432" width="14.85546875" customWidth="1"/>
    <col min="7433" max="7433" width="14.7109375" customWidth="1"/>
    <col min="7435" max="7435" width="15.5703125" customWidth="1"/>
    <col min="7436" max="7436" width="17.5703125" customWidth="1"/>
    <col min="7437" max="7437" width="16" customWidth="1"/>
    <col min="7438" max="7438" width="19.5703125" customWidth="1"/>
    <col min="7439" max="7439" width="18.5703125" customWidth="1"/>
    <col min="7676" max="7676" width="4" customWidth="1"/>
    <col min="7677" max="7677" width="5.42578125" customWidth="1"/>
    <col min="7678" max="7678" width="4.28515625" customWidth="1"/>
    <col min="7679" max="7679" width="26" customWidth="1"/>
    <col min="7680" max="7680" width="51.28515625" customWidth="1"/>
    <col min="7681" max="7681" width="4.28515625" customWidth="1"/>
    <col min="7682" max="7682" width="5.28515625" customWidth="1"/>
    <col min="7683" max="7683" width="5.42578125" customWidth="1"/>
    <col min="7684" max="7685" width="5.7109375" customWidth="1"/>
    <col min="7686" max="7686" width="15" customWidth="1"/>
    <col min="7687" max="7687" width="14.42578125" customWidth="1"/>
    <col min="7688" max="7688" width="14.85546875" customWidth="1"/>
    <col min="7689" max="7689" width="14.7109375" customWidth="1"/>
    <col min="7691" max="7691" width="15.5703125" customWidth="1"/>
    <col min="7692" max="7692" width="17.5703125" customWidth="1"/>
    <col min="7693" max="7693" width="16" customWidth="1"/>
    <col min="7694" max="7694" width="19.5703125" customWidth="1"/>
    <col min="7695" max="7695" width="18.5703125" customWidth="1"/>
    <col min="7932" max="7932" width="4" customWidth="1"/>
    <col min="7933" max="7933" width="5.42578125" customWidth="1"/>
    <col min="7934" max="7934" width="4.28515625" customWidth="1"/>
    <col min="7935" max="7935" width="26" customWidth="1"/>
    <col min="7936" max="7936" width="51.28515625" customWidth="1"/>
    <col min="7937" max="7937" width="4.28515625" customWidth="1"/>
    <col min="7938" max="7938" width="5.28515625" customWidth="1"/>
    <col min="7939" max="7939" width="5.42578125" customWidth="1"/>
    <col min="7940" max="7941" width="5.7109375" customWidth="1"/>
    <col min="7942" max="7942" width="15" customWidth="1"/>
    <col min="7943" max="7943" width="14.42578125" customWidth="1"/>
    <col min="7944" max="7944" width="14.85546875" customWidth="1"/>
    <col min="7945" max="7945" width="14.7109375" customWidth="1"/>
    <col min="7947" max="7947" width="15.5703125" customWidth="1"/>
    <col min="7948" max="7948" width="17.5703125" customWidth="1"/>
    <col min="7949" max="7949" width="16" customWidth="1"/>
    <col min="7950" max="7950" width="19.5703125" customWidth="1"/>
    <col min="7951" max="7951" width="18.5703125" customWidth="1"/>
    <col min="8188" max="8188" width="4" customWidth="1"/>
    <col min="8189" max="8189" width="5.42578125" customWidth="1"/>
    <col min="8190" max="8190" width="4.28515625" customWidth="1"/>
    <col min="8191" max="8191" width="26" customWidth="1"/>
    <col min="8192" max="8192" width="51.28515625" customWidth="1"/>
    <col min="8193" max="8193" width="4.28515625" customWidth="1"/>
    <col min="8194" max="8194" width="5.28515625" customWidth="1"/>
    <col min="8195" max="8195" width="5.42578125" customWidth="1"/>
    <col min="8196" max="8197" width="5.7109375" customWidth="1"/>
    <col min="8198" max="8198" width="15" customWidth="1"/>
    <col min="8199" max="8199" width="14.42578125" customWidth="1"/>
    <col min="8200" max="8200" width="14.85546875" customWidth="1"/>
    <col min="8201" max="8201" width="14.7109375" customWidth="1"/>
    <col min="8203" max="8203" width="15.5703125" customWidth="1"/>
    <col min="8204" max="8204" width="17.5703125" customWidth="1"/>
    <col min="8205" max="8205" width="16" customWidth="1"/>
    <col min="8206" max="8206" width="19.5703125" customWidth="1"/>
    <col min="8207" max="8207" width="18.5703125" customWidth="1"/>
    <col min="8444" max="8444" width="4" customWidth="1"/>
    <col min="8445" max="8445" width="5.42578125" customWidth="1"/>
    <col min="8446" max="8446" width="4.28515625" customWidth="1"/>
    <col min="8447" max="8447" width="26" customWidth="1"/>
    <col min="8448" max="8448" width="51.28515625" customWidth="1"/>
    <col min="8449" max="8449" width="4.28515625" customWidth="1"/>
    <col min="8450" max="8450" width="5.28515625" customWidth="1"/>
    <col min="8451" max="8451" width="5.42578125" customWidth="1"/>
    <col min="8452" max="8453" width="5.7109375" customWidth="1"/>
    <col min="8454" max="8454" width="15" customWidth="1"/>
    <col min="8455" max="8455" width="14.42578125" customWidth="1"/>
    <col min="8456" max="8456" width="14.85546875" customWidth="1"/>
    <col min="8457" max="8457" width="14.7109375" customWidth="1"/>
    <col min="8459" max="8459" width="15.5703125" customWidth="1"/>
    <col min="8460" max="8460" width="17.5703125" customWidth="1"/>
    <col min="8461" max="8461" width="16" customWidth="1"/>
    <col min="8462" max="8462" width="19.5703125" customWidth="1"/>
    <col min="8463" max="8463" width="18.5703125" customWidth="1"/>
    <col min="8700" max="8700" width="4" customWidth="1"/>
    <col min="8701" max="8701" width="5.42578125" customWidth="1"/>
    <col min="8702" max="8702" width="4.28515625" customWidth="1"/>
    <col min="8703" max="8703" width="26" customWidth="1"/>
    <col min="8704" max="8704" width="51.28515625" customWidth="1"/>
    <col min="8705" max="8705" width="4.28515625" customWidth="1"/>
    <col min="8706" max="8706" width="5.28515625" customWidth="1"/>
    <col min="8707" max="8707" width="5.42578125" customWidth="1"/>
    <col min="8708" max="8709" width="5.7109375" customWidth="1"/>
    <col min="8710" max="8710" width="15" customWidth="1"/>
    <col min="8711" max="8711" width="14.42578125" customWidth="1"/>
    <col min="8712" max="8712" width="14.85546875" customWidth="1"/>
    <col min="8713" max="8713" width="14.7109375" customWidth="1"/>
    <col min="8715" max="8715" width="15.5703125" customWidth="1"/>
    <col min="8716" max="8716" width="17.5703125" customWidth="1"/>
    <col min="8717" max="8717" width="16" customWidth="1"/>
    <col min="8718" max="8718" width="19.5703125" customWidth="1"/>
    <col min="8719" max="8719" width="18.5703125" customWidth="1"/>
    <col min="8956" max="8956" width="4" customWidth="1"/>
    <col min="8957" max="8957" width="5.42578125" customWidth="1"/>
    <col min="8958" max="8958" width="4.28515625" customWidth="1"/>
    <col min="8959" max="8959" width="26" customWidth="1"/>
    <col min="8960" max="8960" width="51.28515625" customWidth="1"/>
    <col min="8961" max="8961" width="4.28515625" customWidth="1"/>
    <col min="8962" max="8962" width="5.28515625" customWidth="1"/>
    <col min="8963" max="8963" width="5.42578125" customWidth="1"/>
    <col min="8964" max="8965" width="5.7109375" customWidth="1"/>
    <col min="8966" max="8966" width="15" customWidth="1"/>
    <col min="8967" max="8967" width="14.42578125" customWidth="1"/>
    <col min="8968" max="8968" width="14.85546875" customWidth="1"/>
    <col min="8969" max="8969" width="14.7109375" customWidth="1"/>
    <col min="8971" max="8971" width="15.5703125" customWidth="1"/>
    <col min="8972" max="8972" width="17.5703125" customWidth="1"/>
    <col min="8973" max="8973" width="16" customWidth="1"/>
    <col min="8974" max="8974" width="19.5703125" customWidth="1"/>
    <col min="8975" max="8975" width="18.5703125" customWidth="1"/>
    <col min="9212" max="9212" width="4" customWidth="1"/>
    <col min="9213" max="9213" width="5.42578125" customWidth="1"/>
    <col min="9214" max="9214" width="4.28515625" customWidth="1"/>
    <col min="9215" max="9215" width="26" customWidth="1"/>
    <col min="9216" max="9216" width="51.28515625" customWidth="1"/>
    <col min="9217" max="9217" width="4.28515625" customWidth="1"/>
    <col min="9218" max="9218" width="5.28515625" customWidth="1"/>
    <col min="9219" max="9219" width="5.42578125" customWidth="1"/>
    <col min="9220" max="9221" width="5.7109375" customWidth="1"/>
    <col min="9222" max="9222" width="15" customWidth="1"/>
    <col min="9223" max="9223" width="14.42578125" customWidth="1"/>
    <col min="9224" max="9224" width="14.85546875" customWidth="1"/>
    <col min="9225" max="9225" width="14.7109375" customWidth="1"/>
    <col min="9227" max="9227" width="15.5703125" customWidth="1"/>
    <col min="9228" max="9228" width="17.5703125" customWidth="1"/>
    <col min="9229" max="9229" width="16" customWidth="1"/>
    <col min="9230" max="9230" width="19.5703125" customWidth="1"/>
    <col min="9231" max="9231" width="18.5703125" customWidth="1"/>
    <col min="9468" max="9468" width="4" customWidth="1"/>
    <col min="9469" max="9469" width="5.42578125" customWidth="1"/>
    <col min="9470" max="9470" width="4.28515625" customWidth="1"/>
    <col min="9471" max="9471" width="26" customWidth="1"/>
    <col min="9472" max="9472" width="51.28515625" customWidth="1"/>
    <col min="9473" max="9473" width="4.28515625" customWidth="1"/>
    <col min="9474" max="9474" width="5.28515625" customWidth="1"/>
    <col min="9475" max="9475" width="5.42578125" customWidth="1"/>
    <col min="9476" max="9477" width="5.7109375" customWidth="1"/>
    <col min="9478" max="9478" width="15" customWidth="1"/>
    <col min="9479" max="9479" width="14.42578125" customWidth="1"/>
    <col min="9480" max="9480" width="14.85546875" customWidth="1"/>
    <col min="9481" max="9481" width="14.7109375" customWidth="1"/>
    <col min="9483" max="9483" width="15.5703125" customWidth="1"/>
    <col min="9484" max="9484" width="17.5703125" customWidth="1"/>
    <col min="9485" max="9485" width="16" customWidth="1"/>
    <col min="9486" max="9486" width="19.5703125" customWidth="1"/>
    <col min="9487" max="9487" width="18.5703125" customWidth="1"/>
    <col min="9724" max="9724" width="4" customWidth="1"/>
    <col min="9725" max="9725" width="5.42578125" customWidth="1"/>
    <col min="9726" max="9726" width="4.28515625" customWidth="1"/>
    <col min="9727" max="9727" width="26" customWidth="1"/>
    <col min="9728" max="9728" width="51.28515625" customWidth="1"/>
    <col min="9729" max="9729" width="4.28515625" customWidth="1"/>
    <col min="9730" max="9730" width="5.28515625" customWidth="1"/>
    <col min="9731" max="9731" width="5.42578125" customWidth="1"/>
    <col min="9732" max="9733" width="5.7109375" customWidth="1"/>
    <col min="9734" max="9734" width="15" customWidth="1"/>
    <col min="9735" max="9735" width="14.42578125" customWidth="1"/>
    <col min="9736" max="9736" width="14.85546875" customWidth="1"/>
    <col min="9737" max="9737" width="14.7109375" customWidth="1"/>
    <col min="9739" max="9739" width="15.5703125" customWidth="1"/>
    <col min="9740" max="9740" width="17.5703125" customWidth="1"/>
    <col min="9741" max="9741" width="16" customWidth="1"/>
    <col min="9742" max="9742" width="19.5703125" customWidth="1"/>
    <col min="9743" max="9743" width="18.5703125" customWidth="1"/>
    <col min="9980" max="9980" width="4" customWidth="1"/>
    <col min="9981" max="9981" width="5.42578125" customWidth="1"/>
    <col min="9982" max="9982" width="4.28515625" customWidth="1"/>
    <col min="9983" max="9983" width="26" customWidth="1"/>
    <col min="9984" max="9984" width="51.28515625" customWidth="1"/>
    <col min="9985" max="9985" width="4.28515625" customWidth="1"/>
    <col min="9986" max="9986" width="5.28515625" customWidth="1"/>
    <col min="9987" max="9987" width="5.42578125" customWidth="1"/>
    <col min="9988" max="9989" width="5.7109375" customWidth="1"/>
    <col min="9990" max="9990" width="15" customWidth="1"/>
    <col min="9991" max="9991" width="14.42578125" customWidth="1"/>
    <col min="9992" max="9992" width="14.85546875" customWidth="1"/>
    <col min="9993" max="9993" width="14.7109375" customWidth="1"/>
    <col min="9995" max="9995" width="15.5703125" customWidth="1"/>
    <col min="9996" max="9996" width="17.5703125" customWidth="1"/>
    <col min="9997" max="9997" width="16" customWidth="1"/>
    <col min="9998" max="9998" width="19.5703125" customWidth="1"/>
    <col min="9999" max="9999" width="18.5703125" customWidth="1"/>
    <col min="10236" max="10236" width="4" customWidth="1"/>
    <col min="10237" max="10237" width="5.42578125" customWidth="1"/>
    <col min="10238" max="10238" width="4.28515625" customWidth="1"/>
    <col min="10239" max="10239" width="26" customWidth="1"/>
    <col min="10240" max="10240" width="51.28515625" customWidth="1"/>
    <col min="10241" max="10241" width="4.28515625" customWidth="1"/>
    <col min="10242" max="10242" width="5.28515625" customWidth="1"/>
    <col min="10243" max="10243" width="5.42578125" customWidth="1"/>
    <col min="10244" max="10245" width="5.7109375" customWidth="1"/>
    <col min="10246" max="10246" width="15" customWidth="1"/>
    <col min="10247" max="10247" width="14.42578125" customWidth="1"/>
    <col min="10248" max="10248" width="14.85546875" customWidth="1"/>
    <col min="10249" max="10249" width="14.7109375" customWidth="1"/>
    <col min="10251" max="10251" width="15.5703125" customWidth="1"/>
    <col min="10252" max="10252" width="17.5703125" customWidth="1"/>
    <col min="10253" max="10253" width="16" customWidth="1"/>
    <col min="10254" max="10254" width="19.5703125" customWidth="1"/>
    <col min="10255" max="10255" width="18.5703125" customWidth="1"/>
    <col min="10492" max="10492" width="4" customWidth="1"/>
    <col min="10493" max="10493" width="5.42578125" customWidth="1"/>
    <col min="10494" max="10494" width="4.28515625" customWidth="1"/>
    <col min="10495" max="10495" width="26" customWidth="1"/>
    <col min="10496" max="10496" width="51.28515625" customWidth="1"/>
    <col min="10497" max="10497" width="4.28515625" customWidth="1"/>
    <col min="10498" max="10498" width="5.28515625" customWidth="1"/>
    <col min="10499" max="10499" width="5.42578125" customWidth="1"/>
    <col min="10500" max="10501" width="5.7109375" customWidth="1"/>
    <col min="10502" max="10502" width="15" customWidth="1"/>
    <col min="10503" max="10503" width="14.42578125" customWidth="1"/>
    <col min="10504" max="10504" width="14.85546875" customWidth="1"/>
    <col min="10505" max="10505" width="14.7109375" customWidth="1"/>
    <col min="10507" max="10507" width="15.5703125" customWidth="1"/>
    <col min="10508" max="10508" width="17.5703125" customWidth="1"/>
    <col min="10509" max="10509" width="16" customWidth="1"/>
    <col min="10510" max="10510" width="19.5703125" customWidth="1"/>
    <col min="10511" max="10511" width="18.5703125" customWidth="1"/>
    <col min="10748" max="10748" width="4" customWidth="1"/>
    <col min="10749" max="10749" width="5.42578125" customWidth="1"/>
    <col min="10750" max="10750" width="4.28515625" customWidth="1"/>
    <col min="10751" max="10751" width="26" customWidth="1"/>
    <col min="10752" max="10752" width="51.28515625" customWidth="1"/>
    <col min="10753" max="10753" width="4.28515625" customWidth="1"/>
    <col min="10754" max="10754" width="5.28515625" customWidth="1"/>
    <col min="10755" max="10755" width="5.42578125" customWidth="1"/>
    <col min="10756" max="10757" width="5.7109375" customWidth="1"/>
    <col min="10758" max="10758" width="15" customWidth="1"/>
    <col min="10759" max="10759" width="14.42578125" customWidth="1"/>
    <col min="10760" max="10760" width="14.85546875" customWidth="1"/>
    <col min="10761" max="10761" width="14.7109375" customWidth="1"/>
    <col min="10763" max="10763" width="15.5703125" customWidth="1"/>
    <col min="10764" max="10764" width="17.5703125" customWidth="1"/>
    <col min="10765" max="10765" width="16" customWidth="1"/>
    <col min="10766" max="10766" width="19.5703125" customWidth="1"/>
    <col min="10767" max="10767" width="18.5703125" customWidth="1"/>
    <col min="11004" max="11004" width="4" customWidth="1"/>
    <col min="11005" max="11005" width="5.42578125" customWidth="1"/>
    <col min="11006" max="11006" width="4.28515625" customWidth="1"/>
    <col min="11007" max="11007" width="26" customWidth="1"/>
    <col min="11008" max="11008" width="51.28515625" customWidth="1"/>
    <col min="11009" max="11009" width="4.28515625" customWidth="1"/>
    <col min="11010" max="11010" width="5.28515625" customWidth="1"/>
    <col min="11011" max="11011" width="5.42578125" customWidth="1"/>
    <col min="11012" max="11013" width="5.7109375" customWidth="1"/>
    <col min="11014" max="11014" width="15" customWidth="1"/>
    <col min="11015" max="11015" width="14.42578125" customWidth="1"/>
    <col min="11016" max="11016" width="14.85546875" customWidth="1"/>
    <col min="11017" max="11017" width="14.7109375" customWidth="1"/>
    <col min="11019" max="11019" width="15.5703125" customWidth="1"/>
    <col min="11020" max="11020" width="17.5703125" customWidth="1"/>
    <col min="11021" max="11021" width="16" customWidth="1"/>
    <col min="11022" max="11022" width="19.5703125" customWidth="1"/>
    <col min="11023" max="11023" width="18.5703125" customWidth="1"/>
    <col min="11260" max="11260" width="4" customWidth="1"/>
    <col min="11261" max="11261" width="5.42578125" customWidth="1"/>
    <col min="11262" max="11262" width="4.28515625" customWidth="1"/>
    <col min="11263" max="11263" width="26" customWidth="1"/>
    <col min="11264" max="11264" width="51.28515625" customWidth="1"/>
    <col min="11265" max="11265" width="4.28515625" customWidth="1"/>
    <col min="11266" max="11266" width="5.28515625" customWidth="1"/>
    <col min="11267" max="11267" width="5.42578125" customWidth="1"/>
    <col min="11268" max="11269" width="5.7109375" customWidth="1"/>
    <col min="11270" max="11270" width="15" customWidth="1"/>
    <col min="11271" max="11271" width="14.42578125" customWidth="1"/>
    <col min="11272" max="11272" width="14.85546875" customWidth="1"/>
    <col min="11273" max="11273" width="14.7109375" customWidth="1"/>
    <col min="11275" max="11275" width="15.5703125" customWidth="1"/>
    <col min="11276" max="11276" width="17.5703125" customWidth="1"/>
    <col min="11277" max="11277" width="16" customWidth="1"/>
    <col min="11278" max="11278" width="19.5703125" customWidth="1"/>
    <col min="11279" max="11279" width="18.5703125" customWidth="1"/>
    <col min="11516" max="11516" width="4" customWidth="1"/>
    <col min="11517" max="11517" width="5.42578125" customWidth="1"/>
    <col min="11518" max="11518" width="4.28515625" customWidth="1"/>
    <col min="11519" max="11519" width="26" customWidth="1"/>
    <col min="11520" max="11520" width="51.28515625" customWidth="1"/>
    <col min="11521" max="11521" width="4.28515625" customWidth="1"/>
    <col min="11522" max="11522" width="5.28515625" customWidth="1"/>
    <col min="11523" max="11523" width="5.42578125" customWidth="1"/>
    <col min="11524" max="11525" width="5.7109375" customWidth="1"/>
    <col min="11526" max="11526" width="15" customWidth="1"/>
    <col min="11527" max="11527" width="14.42578125" customWidth="1"/>
    <col min="11528" max="11528" width="14.85546875" customWidth="1"/>
    <col min="11529" max="11529" width="14.7109375" customWidth="1"/>
    <col min="11531" max="11531" width="15.5703125" customWidth="1"/>
    <col min="11532" max="11532" width="17.5703125" customWidth="1"/>
    <col min="11533" max="11533" width="16" customWidth="1"/>
    <col min="11534" max="11534" width="19.5703125" customWidth="1"/>
    <col min="11535" max="11535" width="18.5703125" customWidth="1"/>
    <col min="11772" max="11772" width="4" customWidth="1"/>
    <col min="11773" max="11773" width="5.42578125" customWidth="1"/>
    <col min="11774" max="11774" width="4.28515625" customWidth="1"/>
    <col min="11775" max="11775" width="26" customWidth="1"/>
    <col min="11776" max="11776" width="51.28515625" customWidth="1"/>
    <col min="11777" max="11777" width="4.28515625" customWidth="1"/>
    <col min="11778" max="11778" width="5.28515625" customWidth="1"/>
    <col min="11779" max="11779" width="5.42578125" customWidth="1"/>
    <col min="11780" max="11781" width="5.7109375" customWidth="1"/>
    <col min="11782" max="11782" width="15" customWidth="1"/>
    <col min="11783" max="11783" width="14.42578125" customWidth="1"/>
    <col min="11784" max="11784" width="14.85546875" customWidth="1"/>
    <col min="11785" max="11785" width="14.7109375" customWidth="1"/>
    <col min="11787" max="11787" width="15.5703125" customWidth="1"/>
    <col min="11788" max="11788" width="17.5703125" customWidth="1"/>
    <col min="11789" max="11789" width="16" customWidth="1"/>
    <col min="11790" max="11790" width="19.5703125" customWidth="1"/>
    <col min="11791" max="11791" width="18.5703125" customWidth="1"/>
    <col min="12028" max="12028" width="4" customWidth="1"/>
    <col min="12029" max="12029" width="5.42578125" customWidth="1"/>
    <col min="12030" max="12030" width="4.28515625" customWidth="1"/>
    <col min="12031" max="12031" width="26" customWidth="1"/>
    <col min="12032" max="12032" width="51.28515625" customWidth="1"/>
    <col min="12033" max="12033" width="4.28515625" customWidth="1"/>
    <col min="12034" max="12034" width="5.28515625" customWidth="1"/>
    <col min="12035" max="12035" width="5.42578125" customWidth="1"/>
    <col min="12036" max="12037" width="5.7109375" customWidth="1"/>
    <col min="12038" max="12038" width="15" customWidth="1"/>
    <col min="12039" max="12039" width="14.42578125" customWidth="1"/>
    <col min="12040" max="12040" width="14.85546875" customWidth="1"/>
    <col min="12041" max="12041" width="14.7109375" customWidth="1"/>
    <col min="12043" max="12043" width="15.5703125" customWidth="1"/>
    <col min="12044" max="12044" width="17.5703125" customWidth="1"/>
    <col min="12045" max="12045" width="16" customWidth="1"/>
    <col min="12046" max="12046" width="19.5703125" customWidth="1"/>
    <col min="12047" max="12047" width="18.5703125" customWidth="1"/>
    <col min="12284" max="12284" width="4" customWidth="1"/>
    <col min="12285" max="12285" width="5.42578125" customWidth="1"/>
    <col min="12286" max="12286" width="4.28515625" customWidth="1"/>
    <col min="12287" max="12287" width="26" customWidth="1"/>
    <col min="12288" max="12288" width="51.28515625" customWidth="1"/>
    <col min="12289" max="12289" width="4.28515625" customWidth="1"/>
    <col min="12290" max="12290" width="5.28515625" customWidth="1"/>
    <col min="12291" max="12291" width="5.42578125" customWidth="1"/>
    <col min="12292" max="12293" width="5.7109375" customWidth="1"/>
    <col min="12294" max="12294" width="15" customWidth="1"/>
    <col min="12295" max="12295" width="14.42578125" customWidth="1"/>
    <col min="12296" max="12296" width="14.85546875" customWidth="1"/>
    <col min="12297" max="12297" width="14.7109375" customWidth="1"/>
    <col min="12299" max="12299" width="15.5703125" customWidth="1"/>
    <col min="12300" max="12300" width="17.5703125" customWidth="1"/>
    <col min="12301" max="12301" width="16" customWidth="1"/>
    <col min="12302" max="12302" width="19.5703125" customWidth="1"/>
    <col min="12303" max="12303" width="18.5703125" customWidth="1"/>
    <col min="12540" max="12540" width="4" customWidth="1"/>
    <col min="12541" max="12541" width="5.42578125" customWidth="1"/>
    <col min="12542" max="12542" width="4.28515625" customWidth="1"/>
    <col min="12543" max="12543" width="26" customWidth="1"/>
    <col min="12544" max="12544" width="51.28515625" customWidth="1"/>
    <col min="12545" max="12545" width="4.28515625" customWidth="1"/>
    <col min="12546" max="12546" width="5.28515625" customWidth="1"/>
    <col min="12547" max="12547" width="5.42578125" customWidth="1"/>
    <col min="12548" max="12549" width="5.7109375" customWidth="1"/>
    <col min="12550" max="12550" width="15" customWidth="1"/>
    <col min="12551" max="12551" width="14.42578125" customWidth="1"/>
    <col min="12552" max="12552" width="14.85546875" customWidth="1"/>
    <col min="12553" max="12553" width="14.7109375" customWidth="1"/>
    <col min="12555" max="12555" width="15.5703125" customWidth="1"/>
    <col min="12556" max="12556" width="17.5703125" customWidth="1"/>
    <col min="12557" max="12557" width="16" customWidth="1"/>
    <col min="12558" max="12558" width="19.5703125" customWidth="1"/>
    <col min="12559" max="12559" width="18.5703125" customWidth="1"/>
    <col min="12796" max="12796" width="4" customWidth="1"/>
    <col min="12797" max="12797" width="5.42578125" customWidth="1"/>
    <col min="12798" max="12798" width="4.28515625" customWidth="1"/>
    <col min="12799" max="12799" width="26" customWidth="1"/>
    <col min="12800" max="12800" width="51.28515625" customWidth="1"/>
    <col min="12801" max="12801" width="4.28515625" customWidth="1"/>
    <col min="12802" max="12802" width="5.28515625" customWidth="1"/>
    <col min="12803" max="12803" width="5.42578125" customWidth="1"/>
    <col min="12804" max="12805" width="5.7109375" customWidth="1"/>
    <col min="12806" max="12806" width="15" customWidth="1"/>
    <col min="12807" max="12807" width="14.42578125" customWidth="1"/>
    <col min="12808" max="12808" width="14.85546875" customWidth="1"/>
    <col min="12809" max="12809" width="14.7109375" customWidth="1"/>
    <col min="12811" max="12811" width="15.5703125" customWidth="1"/>
    <col min="12812" max="12812" width="17.5703125" customWidth="1"/>
    <col min="12813" max="12813" width="16" customWidth="1"/>
    <col min="12814" max="12814" width="19.5703125" customWidth="1"/>
    <col min="12815" max="12815" width="18.5703125" customWidth="1"/>
    <col min="13052" max="13052" width="4" customWidth="1"/>
    <col min="13053" max="13053" width="5.42578125" customWidth="1"/>
    <col min="13054" max="13054" width="4.28515625" customWidth="1"/>
    <col min="13055" max="13055" width="26" customWidth="1"/>
    <col min="13056" max="13056" width="51.28515625" customWidth="1"/>
    <col min="13057" max="13057" width="4.28515625" customWidth="1"/>
    <col min="13058" max="13058" width="5.28515625" customWidth="1"/>
    <col min="13059" max="13059" width="5.42578125" customWidth="1"/>
    <col min="13060" max="13061" width="5.7109375" customWidth="1"/>
    <col min="13062" max="13062" width="15" customWidth="1"/>
    <col min="13063" max="13063" width="14.42578125" customWidth="1"/>
    <col min="13064" max="13064" width="14.85546875" customWidth="1"/>
    <col min="13065" max="13065" width="14.7109375" customWidth="1"/>
    <col min="13067" max="13067" width="15.5703125" customWidth="1"/>
    <col min="13068" max="13068" width="17.5703125" customWidth="1"/>
    <col min="13069" max="13069" width="16" customWidth="1"/>
    <col min="13070" max="13070" width="19.5703125" customWidth="1"/>
    <col min="13071" max="13071" width="18.5703125" customWidth="1"/>
    <col min="13308" max="13308" width="4" customWidth="1"/>
    <col min="13309" max="13309" width="5.42578125" customWidth="1"/>
    <col min="13310" max="13310" width="4.28515625" customWidth="1"/>
    <col min="13311" max="13311" width="26" customWidth="1"/>
    <col min="13312" max="13312" width="51.28515625" customWidth="1"/>
    <col min="13313" max="13313" width="4.28515625" customWidth="1"/>
    <col min="13314" max="13314" width="5.28515625" customWidth="1"/>
    <col min="13315" max="13315" width="5.42578125" customWidth="1"/>
    <col min="13316" max="13317" width="5.7109375" customWidth="1"/>
    <col min="13318" max="13318" width="15" customWidth="1"/>
    <col min="13319" max="13319" width="14.42578125" customWidth="1"/>
    <col min="13320" max="13320" width="14.85546875" customWidth="1"/>
    <col min="13321" max="13321" width="14.7109375" customWidth="1"/>
    <col min="13323" max="13323" width="15.5703125" customWidth="1"/>
    <col min="13324" max="13324" width="17.5703125" customWidth="1"/>
    <col min="13325" max="13325" width="16" customWidth="1"/>
    <col min="13326" max="13326" width="19.5703125" customWidth="1"/>
    <col min="13327" max="13327" width="18.5703125" customWidth="1"/>
    <col min="13564" max="13564" width="4" customWidth="1"/>
    <col min="13565" max="13565" width="5.42578125" customWidth="1"/>
    <col min="13566" max="13566" width="4.28515625" customWidth="1"/>
    <col min="13567" max="13567" width="26" customWidth="1"/>
    <col min="13568" max="13568" width="51.28515625" customWidth="1"/>
    <col min="13569" max="13569" width="4.28515625" customWidth="1"/>
    <col min="13570" max="13570" width="5.28515625" customWidth="1"/>
    <col min="13571" max="13571" width="5.42578125" customWidth="1"/>
    <col min="13572" max="13573" width="5.7109375" customWidth="1"/>
    <col min="13574" max="13574" width="15" customWidth="1"/>
    <col min="13575" max="13575" width="14.42578125" customWidth="1"/>
    <col min="13576" max="13576" width="14.85546875" customWidth="1"/>
    <col min="13577" max="13577" width="14.7109375" customWidth="1"/>
    <col min="13579" max="13579" width="15.5703125" customWidth="1"/>
    <col min="13580" max="13580" width="17.5703125" customWidth="1"/>
    <col min="13581" max="13581" width="16" customWidth="1"/>
    <col min="13582" max="13582" width="19.5703125" customWidth="1"/>
    <col min="13583" max="13583" width="18.5703125" customWidth="1"/>
    <col min="13820" max="13820" width="4" customWidth="1"/>
    <col min="13821" max="13821" width="5.42578125" customWidth="1"/>
    <col min="13822" max="13822" width="4.28515625" customWidth="1"/>
    <col min="13823" max="13823" width="26" customWidth="1"/>
    <col min="13824" max="13824" width="51.28515625" customWidth="1"/>
    <col min="13825" max="13825" width="4.28515625" customWidth="1"/>
    <col min="13826" max="13826" width="5.28515625" customWidth="1"/>
    <col min="13827" max="13827" width="5.42578125" customWidth="1"/>
    <col min="13828" max="13829" width="5.7109375" customWidth="1"/>
    <col min="13830" max="13830" width="15" customWidth="1"/>
    <col min="13831" max="13831" width="14.42578125" customWidth="1"/>
    <col min="13832" max="13832" width="14.85546875" customWidth="1"/>
    <col min="13833" max="13833" width="14.7109375" customWidth="1"/>
    <col min="13835" max="13835" width="15.5703125" customWidth="1"/>
    <col min="13836" max="13836" width="17.5703125" customWidth="1"/>
    <col min="13837" max="13837" width="16" customWidth="1"/>
    <col min="13838" max="13838" width="19.5703125" customWidth="1"/>
    <col min="13839" max="13839" width="18.5703125" customWidth="1"/>
    <col min="14076" max="14076" width="4" customWidth="1"/>
    <col min="14077" max="14077" width="5.42578125" customWidth="1"/>
    <col min="14078" max="14078" width="4.28515625" customWidth="1"/>
    <col min="14079" max="14079" width="26" customWidth="1"/>
    <col min="14080" max="14080" width="51.28515625" customWidth="1"/>
    <col min="14081" max="14081" width="4.28515625" customWidth="1"/>
    <col min="14082" max="14082" width="5.28515625" customWidth="1"/>
    <col min="14083" max="14083" width="5.42578125" customWidth="1"/>
    <col min="14084" max="14085" width="5.7109375" customWidth="1"/>
    <col min="14086" max="14086" width="15" customWidth="1"/>
    <col min="14087" max="14087" width="14.42578125" customWidth="1"/>
    <col min="14088" max="14088" width="14.85546875" customWidth="1"/>
    <col min="14089" max="14089" width="14.7109375" customWidth="1"/>
    <col min="14091" max="14091" width="15.5703125" customWidth="1"/>
    <col min="14092" max="14092" width="17.5703125" customWidth="1"/>
    <col min="14093" max="14093" width="16" customWidth="1"/>
    <col min="14094" max="14094" width="19.5703125" customWidth="1"/>
    <col min="14095" max="14095" width="18.5703125" customWidth="1"/>
    <col min="14332" max="14332" width="4" customWidth="1"/>
    <col min="14333" max="14333" width="5.42578125" customWidth="1"/>
    <col min="14334" max="14334" width="4.28515625" customWidth="1"/>
    <col min="14335" max="14335" width="26" customWidth="1"/>
    <col min="14336" max="14336" width="51.28515625" customWidth="1"/>
    <col min="14337" max="14337" width="4.28515625" customWidth="1"/>
    <col min="14338" max="14338" width="5.28515625" customWidth="1"/>
    <col min="14339" max="14339" width="5.42578125" customWidth="1"/>
    <col min="14340" max="14341" width="5.7109375" customWidth="1"/>
    <col min="14342" max="14342" width="15" customWidth="1"/>
    <col min="14343" max="14343" width="14.42578125" customWidth="1"/>
    <col min="14344" max="14344" width="14.85546875" customWidth="1"/>
    <col min="14345" max="14345" width="14.7109375" customWidth="1"/>
    <col min="14347" max="14347" width="15.5703125" customWidth="1"/>
    <col min="14348" max="14348" width="17.5703125" customWidth="1"/>
    <col min="14349" max="14349" width="16" customWidth="1"/>
    <col min="14350" max="14350" width="19.5703125" customWidth="1"/>
    <col min="14351" max="14351" width="18.5703125" customWidth="1"/>
    <col min="14588" max="14588" width="4" customWidth="1"/>
    <col min="14589" max="14589" width="5.42578125" customWidth="1"/>
    <col min="14590" max="14590" width="4.28515625" customWidth="1"/>
    <col min="14591" max="14591" width="26" customWidth="1"/>
    <col min="14592" max="14592" width="51.28515625" customWidth="1"/>
    <col min="14593" max="14593" width="4.28515625" customWidth="1"/>
    <col min="14594" max="14594" width="5.28515625" customWidth="1"/>
    <col min="14595" max="14595" width="5.42578125" customWidth="1"/>
    <col min="14596" max="14597" width="5.7109375" customWidth="1"/>
    <col min="14598" max="14598" width="15" customWidth="1"/>
    <col min="14599" max="14599" width="14.42578125" customWidth="1"/>
    <col min="14600" max="14600" width="14.85546875" customWidth="1"/>
    <col min="14601" max="14601" width="14.7109375" customWidth="1"/>
    <col min="14603" max="14603" width="15.5703125" customWidth="1"/>
    <col min="14604" max="14604" width="17.5703125" customWidth="1"/>
    <col min="14605" max="14605" width="16" customWidth="1"/>
    <col min="14606" max="14606" width="19.5703125" customWidth="1"/>
    <col min="14607" max="14607" width="18.5703125" customWidth="1"/>
    <col min="14844" max="14844" width="4" customWidth="1"/>
    <col min="14845" max="14845" width="5.42578125" customWidth="1"/>
    <col min="14846" max="14846" width="4.28515625" customWidth="1"/>
    <col min="14847" max="14847" width="26" customWidth="1"/>
    <col min="14848" max="14848" width="51.28515625" customWidth="1"/>
    <col min="14849" max="14849" width="4.28515625" customWidth="1"/>
    <col min="14850" max="14850" width="5.28515625" customWidth="1"/>
    <col min="14851" max="14851" width="5.42578125" customWidth="1"/>
    <col min="14852" max="14853" width="5.7109375" customWidth="1"/>
    <col min="14854" max="14854" width="15" customWidth="1"/>
    <col min="14855" max="14855" width="14.42578125" customWidth="1"/>
    <col min="14856" max="14856" width="14.85546875" customWidth="1"/>
    <col min="14857" max="14857" width="14.7109375" customWidth="1"/>
    <col min="14859" max="14859" width="15.5703125" customWidth="1"/>
    <col min="14860" max="14860" width="17.5703125" customWidth="1"/>
    <col min="14861" max="14861" width="16" customWidth="1"/>
    <col min="14862" max="14862" width="19.5703125" customWidth="1"/>
    <col min="14863" max="14863" width="18.5703125" customWidth="1"/>
    <col min="15100" max="15100" width="4" customWidth="1"/>
    <col min="15101" max="15101" width="5.42578125" customWidth="1"/>
    <col min="15102" max="15102" width="4.28515625" customWidth="1"/>
    <col min="15103" max="15103" width="26" customWidth="1"/>
    <col min="15104" max="15104" width="51.28515625" customWidth="1"/>
    <col min="15105" max="15105" width="4.28515625" customWidth="1"/>
    <col min="15106" max="15106" width="5.28515625" customWidth="1"/>
    <col min="15107" max="15107" width="5.42578125" customWidth="1"/>
    <col min="15108" max="15109" width="5.7109375" customWidth="1"/>
    <col min="15110" max="15110" width="15" customWidth="1"/>
    <col min="15111" max="15111" width="14.42578125" customWidth="1"/>
    <col min="15112" max="15112" width="14.85546875" customWidth="1"/>
    <col min="15113" max="15113" width="14.7109375" customWidth="1"/>
    <col min="15115" max="15115" width="15.5703125" customWidth="1"/>
    <col min="15116" max="15116" width="17.5703125" customWidth="1"/>
    <col min="15117" max="15117" width="16" customWidth="1"/>
    <col min="15118" max="15118" width="19.5703125" customWidth="1"/>
    <col min="15119" max="15119" width="18.5703125" customWidth="1"/>
    <col min="15356" max="15356" width="4" customWidth="1"/>
    <col min="15357" max="15357" width="5.42578125" customWidth="1"/>
    <col min="15358" max="15358" width="4.28515625" customWidth="1"/>
    <col min="15359" max="15359" width="26" customWidth="1"/>
    <col min="15360" max="15360" width="51.28515625" customWidth="1"/>
    <col min="15361" max="15361" width="4.28515625" customWidth="1"/>
    <col min="15362" max="15362" width="5.28515625" customWidth="1"/>
    <col min="15363" max="15363" width="5.42578125" customWidth="1"/>
    <col min="15364" max="15365" width="5.7109375" customWidth="1"/>
    <col min="15366" max="15366" width="15" customWidth="1"/>
    <col min="15367" max="15367" width="14.42578125" customWidth="1"/>
    <col min="15368" max="15368" width="14.85546875" customWidth="1"/>
    <col min="15369" max="15369" width="14.7109375" customWidth="1"/>
    <col min="15371" max="15371" width="15.5703125" customWidth="1"/>
    <col min="15372" max="15372" width="17.5703125" customWidth="1"/>
    <col min="15373" max="15373" width="16" customWidth="1"/>
    <col min="15374" max="15374" width="19.5703125" customWidth="1"/>
    <col min="15375" max="15375" width="18.5703125" customWidth="1"/>
    <col min="15612" max="15612" width="4" customWidth="1"/>
    <col min="15613" max="15613" width="5.42578125" customWidth="1"/>
    <col min="15614" max="15614" width="4.28515625" customWidth="1"/>
    <col min="15615" max="15615" width="26" customWidth="1"/>
    <col min="15616" max="15616" width="51.28515625" customWidth="1"/>
    <col min="15617" max="15617" width="4.28515625" customWidth="1"/>
    <col min="15618" max="15618" width="5.28515625" customWidth="1"/>
    <col min="15619" max="15619" width="5.42578125" customWidth="1"/>
    <col min="15620" max="15621" width="5.7109375" customWidth="1"/>
    <col min="15622" max="15622" width="15" customWidth="1"/>
    <col min="15623" max="15623" width="14.42578125" customWidth="1"/>
    <col min="15624" max="15624" width="14.85546875" customWidth="1"/>
    <col min="15625" max="15625" width="14.7109375" customWidth="1"/>
    <col min="15627" max="15627" width="15.5703125" customWidth="1"/>
    <col min="15628" max="15628" width="17.5703125" customWidth="1"/>
    <col min="15629" max="15629" width="16" customWidth="1"/>
    <col min="15630" max="15630" width="19.5703125" customWidth="1"/>
    <col min="15631" max="15631" width="18.5703125" customWidth="1"/>
    <col min="15868" max="15868" width="4" customWidth="1"/>
    <col min="15869" max="15869" width="5.42578125" customWidth="1"/>
    <col min="15870" max="15870" width="4.28515625" customWidth="1"/>
    <col min="15871" max="15871" width="26" customWidth="1"/>
    <col min="15872" max="15872" width="51.28515625" customWidth="1"/>
    <col min="15873" max="15873" width="4.28515625" customWidth="1"/>
    <col min="15874" max="15874" width="5.28515625" customWidth="1"/>
    <col min="15875" max="15875" width="5.42578125" customWidth="1"/>
    <col min="15876" max="15877" width="5.7109375" customWidth="1"/>
    <col min="15878" max="15878" width="15" customWidth="1"/>
    <col min="15879" max="15879" width="14.42578125" customWidth="1"/>
    <col min="15880" max="15880" width="14.85546875" customWidth="1"/>
    <col min="15881" max="15881" width="14.7109375" customWidth="1"/>
    <col min="15883" max="15883" width="15.5703125" customWidth="1"/>
    <col min="15884" max="15884" width="17.5703125" customWidth="1"/>
    <col min="15885" max="15885" width="16" customWidth="1"/>
    <col min="15886" max="15886" width="19.5703125" customWidth="1"/>
    <col min="15887" max="15887" width="18.5703125" customWidth="1"/>
    <col min="16124" max="16124" width="4" customWidth="1"/>
    <col min="16125" max="16125" width="5.42578125" customWidth="1"/>
    <col min="16126" max="16126" width="4.28515625" customWidth="1"/>
    <col min="16127" max="16127" width="26" customWidth="1"/>
    <col min="16128" max="16128" width="51.28515625" customWidth="1"/>
    <col min="16129" max="16129" width="4.28515625" customWidth="1"/>
    <col min="16130" max="16130" width="5.28515625" customWidth="1"/>
    <col min="16131" max="16131" width="5.42578125" customWidth="1"/>
    <col min="16132" max="16133" width="5.7109375" customWidth="1"/>
    <col min="16134" max="16134" width="15" customWidth="1"/>
    <col min="16135" max="16135" width="14.42578125" customWidth="1"/>
    <col min="16136" max="16136" width="14.85546875" customWidth="1"/>
    <col min="16137" max="16137" width="14.7109375" customWidth="1"/>
    <col min="16139" max="16139" width="15.5703125" customWidth="1"/>
    <col min="16140" max="16140" width="17.5703125" customWidth="1"/>
    <col min="16141" max="16141" width="16" customWidth="1"/>
    <col min="16142" max="16142" width="19.5703125" customWidth="1"/>
    <col min="16143" max="16143" width="18.5703125" customWidth="1"/>
  </cols>
  <sheetData>
    <row r="1" spans="1:17" s="32" customFormat="1" ht="16.5">
      <c r="A1" s="29" t="s">
        <v>50</v>
      </c>
      <c r="B1" s="29"/>
      <c r="C1" s="29"/>
      <c r="D1" s="29"/>
      <c r="E1" s="29"/>
      <c r="F1" s="30"/>
      <c r="G1" s="31"/>
      <c r="H1" s="31"/>
    </row>
    <row r="2" spans="1:17" s="32" customFormat="1" ht="16.5">
      <c r="A2" s="29" t="s">
        <v>51</v>
      </c>
      <c r="B2" s="29"/>
      <c r="C2" s="29"/>
      <c r="D2" s="29"/>
      <c r="E2" s="29"/>
      <c r="F2" s="30"/>
      <c r="G2" s="31"/>
      <c r="H2" s="31"/>
    </row>
    <row r="3" spans="1:17" s="32" customFormat="1" ht="16.5">
      <c r="A3" s="29" t="s">
        <v>52</v>
      </c>
      <c r="B3" s="29"/>
      <c r="C3" s="29"/>
      <c r="D3" s="29"/>
      <c r="E3" s="29"/>
      <c r="F3" s="30"/>
      <c r="G3" s="31"/>
      <c r="H3" s="31"/>
    </row>
    <row r="4" spans="1:17" ht="4.5" customHeight="1">
      <c r="A4" s="33"/>
      <c r="B4" s="34"/>
    </row>
    <row r="5" spans="1:17" ht="15.75" thickBot="1">
      <c r="A5" s="33"/>
      <c r="B5" s="34"/>
    </row>
    <row r="6" spans="1:17" ht="15" customHeight="1" thickBot="1">
      <c r="A6" s="191" t="s">
        <v>126</v>
      </c>
      <c r="B6" s="192"/>
      <c r="C6" s="192"/>
      <c r="D6" s="192"/>
      <c r="E6" s="192"/>
      <c r="F6" s="192"/>
      <c r="G6" s="192"/>
      <c r="H6" s="192"/>
      <c r="I6" s="193"/>
    </row>
    <row r="7" spans="1:17" ht="6.75" customHeight="1"/>
    <row r="8" spans="1:17">
      <c r="A8" s="194" t="s">
        <v>64</v>
      </c>
      <c r="B8" s="194"/>
      <c r="C8" s="194"/>
      <c r="D8" s="194"/>
      <c r="E8" s="194"/>
      <c r="F8" s="194"/>
      <c r="G8" s="194"/>
      <c r="H8" s="194"/>
      <c r="I8" s="194"/>
      <c r="J8" s="98"/>
      <c r="K8" s="98"/>
      <c r="L8" s="98"/>
      <c r="M8" s="98"/>
      <c r="N8" s="98"/>
      <c r="O8" s="98"/>
    </row>
    <row r="9" spans="1:17">
      <c r="A9" s="4"/>
      <c r="B9" s="4"/>
      <c r="C9" s="4"/>
      <c r="D9" s="4"/>
      <c r="E9" s="174" t="s">
        <v>65</v>
      </c>
      <c r="F9" s="174"/>
      <c r="G9" s="174"/>
      <c r="H9" s="174"/>
      <c r="I9" s="174"/>
      <c r="J9" s="98"/>
      <c r="K9" s="98"/>
      <c r="L9" s="98"/>
      <c r="M9" s="98"/>
      <c r="N9" s="98"/>
      <c r="O9" s="98"/>
    </row>
    <row r="10" spans="1:17" ht="45" customHeight="1" thickBot="1">
      <c r="A10" s="60"/>
      <c r="B10" s="69"/>
      <c r="C10" s="60"/>
      <c r="D10" s="70" t="s">
        <v>129</v>
      </c>
      <c r="E10" s="60" t="s">
        <v>128</v>
      </c>
      <c r="F10" s="60"/>
      <c r="G10" s="60">
        <v>2015</v>
      </c>
      <c r="H10" s="195">
        <v>2015</v>
      </c>
      <c r="I10" s="196"/>
      <c r="J10" s="98"/>
      <c r="K10" s="98"/>
      <c r="L10" s="98"/>
      <c r="M10" s="98"/>
      <c r="N10" s="98"/>
      <c r="O10" s="98"/>
    </row>
    <row r="11" spans="1:17" s="54" customFormat="1" ht="271.5" customHeight="1">
      <c r="A11" s="59">
        <v>1</v>
      </c>
      <c r="B11" s="75" t="s">
        <v>66</v>
      </c>
      <c r="C11" s="75">
        <v>1</v>
      </c>
      <c r="D11" s="76" t="s">
        <v>67</v>
      </c>
      <c r="E11" s="77" t="s">
        <v>68</v>
      </c>
      <c r="F11" s="75" t="s">
        <v>4</v>
      </c>
      <c r="G11" s="75">
        <v>100</v>
      </c>
      <c r="H11" s="197">
        <v>40000000</v>
      </c>
      <c r="I11" s="198"/>
      <c r="J11" s="99"/>
      <c r="K11" s="61"/>
      <c r="L11" s="61"/>
      <c r="M11" s="61"/>
      <c r="N11" s="61"/>
      <c r="O11" s="61"/>
      <c r="P11" s="61"/>
      <c r="Q11" s="61"/>
    </row>
    <row r="12" spans="1:17" ht="125.25" customHeight="1">
      <c r="A12" s="161" t="s">
        <v>125</v>
      </c>
      <c r="B12" s="161"/>
      <c r="C12" s="161"/>
      <c r="D12" s="161"/>
      <c r="E12" s="161"/>
      <c r="F12" s="161"/>
      <c r="G12" s="161"/>
      <c r="H12" s="161"/>
      <c r="I12" s="161"/>
    </row>
    <row r="13" spans="1:17" ht="15.75" customHeight="1">
      <c r="A13" s="162"/>
      <c r="B13" s="163"/>
      <c r="C13" s="163"/>
      <c r="D13" s="163"/>
      <c r="E13" s="163"/>
      <c r="F13" s="163"/>
      <c r="G13" s="163"/>
      <c r="H13" s="163"/>
      <c r="I13" s="164"/>
    </row>
    <row r="14" spans="1:17" ht="15" customHeight="1">
      <c r="A14" s="174" t="s">
        <v>69</v>
      </c>
      <c r="B14" s="174"/>
      <c r="C14" s="174"/>
      <c r="D14" s="174"/>
      <c r="E14" s="174"/>
      <c r="F14" s="174" t="s">
        <v>70</v>
      </c>
      <c r="G14" s="174"/>
      <c r="H14" s="74" t="s">
        <v>124</v>
      </c>
      <c r="I14" s="62">
        <v>2015</v>
      </c>
    </row>
    <row r="15" spans="1:17" ht="15" customHeight="1">
      <c r="A15" s="159" t="s">
        <v>71</v>
      </c>
      <c r="B15" s="159"/>
      <c r="C15" s="159"/>
      <c r="D15" s="159"/>
      <c r="E15" s="159"/>
      <c r="F15" s="160" t="s">
        <v>72</v>
      </c>
      <c r="G15" s="160"/>
      <c r="H15" s="40">
        <v>100</v>
      </c>
      <c r="I15" s="86">
        <v>5000000</v>
      </c>
    </row>
    <row r="16" spans="1:17" ht="15" customHeight="1">
      <c r="A16" s="159" t="s">
        <v>71</v>
      </c>
      <c r="B16" s="159"/>
      <c r="C16" s="159"/>
      <c r="D16" s="159"/>
      <c r="E16" s="159"/>
      <c r="F16" s="160" t="s">
        <v>72</v>
      </c>
      <c r="G16" s="160"/>
      <c r="H16" s="40">
        <v>23</v>
      </c>
      <c r="I16" s="86">
        <v>1000000</v>
      </c>
    </row>
    <row r="17" spans="1:17" ht="15" customHeight="1">
      <c r="A17" s="159" t="s">
        <v>73</v>
      </c>
      <c r="B17" s="159"/>
      <c r="C17" s="159"/>
      <c r="D17" s="159"/>
      <c r="E17" s="159"/>
      <c r="F17" s="160" t="s">
        <v>74</v>
      </c>
      <c r="G17" s="160"/>
      <c r="H17" s="40">
        <v>4</v>
      </c>
      <c r="I17" s="86">
        <v>2000000</v>
      </c>
    </row>
    <row r="18" spans="1:17" ht="15" customHeight="1">
      <c r="A18" s="159" t="s">
        <v>75</v>
      </c>
      <c r="B18" s="159"/>
      <c r="C18" s="159"/>
      <c r="D18" s="159"/>
      <c r="E18" s="159"/>
      <c r="F18" s="160" t="s">
        <v>76</v>
      </c>
      <c r="G18" s="160"/>
      <c r="H18" s="40">
        <v>4</v>
      </c>
      <c r="I18" s="86">
        <v>990000</v>
      </c>
    </row>
    <row r="19" spans="1:17" ht="15" customHeight="1">
      <c r="A19" s="159" t="s">
        <v>75</v>
      </c>
      <c r="B19" s="159"/>
      <c r="C19" s="159"/>
      <c r="D19" s="159"/>
      <c r="E19" s="159"/>
      <c r="F19" s="160" t="s">
        <v>76</v>
      </c>
      <c r="G19" s="160"/>
      <c r="H19" s="40">
        <v>100</v>
      </c>
      <c r="I19" s="86">
        <v>29000000</v>
      </c>
    </row>
    <row r="20" spans="1:17" ht="15" customHeight="1">
      <c r="A20" s="159" t="s">
        <v>75</v>
      </c>
      <c r="B20" s="159"/>
      <c r="C20" s="159"/>
      <c r="D20" s="159"/>
      <c r="E20" s="159"/>
      <c r="F20" s="160" t="s">
        <v>76</v>
      </c>
      <c r="G20" s="160"/>
      <c r="H20" s="40">
        <v>3</v>
      </c>
      <c r="I20" s="86">
        <v>100000</v>
      </c>
    </row>
    <row r="21" spans="1:17" ht="15" customHeight="1">
      <c r="A21" s="159" t="s">
        <v>75</v>
      </c>
      <c r="B21" s="159"/>
      <c r="C21" s="159"/>
      <c r="D21" s="159"/>
      <c r="E21" s="159"/>
      <c r="F21" s="160" t="s">
        <v>76</v>
      </c>
      <c r="G21" s="160"/>
      <c r="H21" s="40">
        <v>4</v>
      </c>
      <c r="I21" s="86">
        <v>10000</v>
      </c>
    </row>
    <row r="22" spans="1:17" ht="15" customHeight="1">
      <c r="A22" s="159" t="s">
        <v>77</v>
      </c>
      <c r="B22" s="159"/>
      <c r="C22" s="159"/>
      <c r="D22" s="159"/>
      <c r="E22" s="159"/>
      <c r="F22" s="160" t="s">
        <v>78</v>
      </c>
      <c r="G22" s="160"/>
      <c r="H22" s="40">
        <v>100</v>
      </c>
      <c r="I22" s="86">
        <v>1000000</v>
      </c>
    </row>
    <row r="23" spans="1:17" ht="15" customHeight="1">
      <c r="A23" s="159" t="s">
        <v>79</v>
      </c>
      <c r="B23" s="159"/>
      <c r="C23" s="159"/>
      <c r="D23" s="159"/>
      <c r="E23" s="159"/>
      <c r="F23" s="160" t="s">
        <v>80</v>
      </c>
      <c r="G23" s="160"/>
      <c r="H23" s="40">
        <v>100</v>
      </c>
      <c r="I23" s="86">
        <v>900000</v>
      </c>
    </row>
    <row r="24" spans="1:17" ht="15" customHeight="1">
      <c r="A24" s="159"/>
      <c r="B24" s="159"/>
      <c r="C24" s="159"/>
      <c r="D24" s="159"/>
      <c r="E24" s="159"/>
      <c r="F24" s="160"/>
      <c r="G24" s="160"/>
      <c r="H24" s="40"/>
      <c r="I24" s="91">
        <f>SUM(I15:I23)</f>
        <v>40000000</v>
      </c>
    </row>
    <row r="25" spans="1:17" s="54" customFormat="1" ht="181.5" customHeight="1">
      <c r="A25" s="71">
        <v>1</v>
      </c>
      <c r="B25" s="92" t="s">
        <v>66</v>
      </c>
      <c r="C25" s="92">
        <v>2</v>
      </c>
      <c r="D25" s="101" t="s">
        <v>81</v>
      </c>
      <c r="E25" s="102" t="s">
        <v>127</v>
      </c>
      <c r="F25" s="92" t="s">
        <v>4</v>
      </c>
      <c r="G25" s="92">
        <v>10</v>
      </c>
      <c r="H25" s="199">
        <v>410000</v>
      </c>
      <c r="I25" s="200"/>
      <c r="J25" s="99"/>
      <c r="K25" s="61"/>
      <c r="L25" s="61"/>
      <c r="M25" s="61"/>
      <c r="N25" s="61"/>
      <c r="O25" s="61"/>
      <c r="P25" s="61"/>
      <c r="Q25" s="61"/>
    </row>
    <row r="26" spans="1:17" ht="82.5" customHeight="1">
      <c r="A26" s="161" t="s">
        <v>160</v>
      </c>
      <c r="B26" s="161"/>
      <c r="C26" s="161"/>
      <c r="D26" s="161"/>
      <c r="E26" s="161"/>
      <c r="F26" s="161"/>
      <c r="G26" s="161"/>
      <c r="H26" s="161"/>
      <c r="I26" s="161"/>
    </row>
    <row r="27" spans="1:17" ht="15.75" customHeight="1">
      <c r="A27" s="103"/>
      <c r="B27" s="103"/>
      <c r="C27" s="103"/>
      <c r="D27" s="103"/>
      <c r="E27" s="103"/>
      <c r="F27" s="103"/>
      <c r="G27" s="103"/>
      <c r="H27" s="103"/>
      <c r="I27" s="104"/>
    </row>
    <row r="28" spans="1:17" ht="15" customHeight="1">
      <c r="A28" s="174" t="s">
        <v>69</v>
      </c>
      <c r="B28" s="174"/>
      <c r="C28" s="174"/>
      <c r="D28" s="174"/>
      <c r="E28" s="174"/>
      <c r="F28" s="174" t="s">
        <v>70</v>
      </c>
      <c r="G28" s="174"/>
      <c r="H28" s="74" t="s">
        <v>124</v>
      </c>
      <c r="I28" s="62">
        <v>2015</v>
      </c>
    </row>
    <row r="29" spans="1:17" ht="15" customHeight="1">
      <c r="A29" s="159" t="s">
        <v>71</v>
      </c>
      <c r="B29" s="159"/>
      <c r="C29" s="159"/>
      <c r="D29" s="159"/>
      <c r="E29" s="159"/>
      <c r="F29" s="160" t="s">
        <v>72</v>
      </c>
      <c r="G29" s="160"/>
      <c r="H29" s="40">
        <v>100</v>
      </c>
      <c r="I29" s="86">
        <v>50000</v>
      </c>
    </row>
    <row r="30" spans="1:17" ht="15" customHeight="1">
      <c r="A30" s="159" t="s">
        <v>71</v>
      </c>
      <c r="B30" s="159"/>
      <c r="C30" s="159"/>
      <c r="D30" s="159"/>
      <c r="E30" s="159"/>
      <c r="F30" s="160" t="s">
        <v>72</v>
      </c>
      <c r="G30" s="160"/>
      <c r="H30" s="40">
        <v>20</v>
      </c>
      <c r="I30" s="86">
        <v>50000</v>
      </c>
    </row>
    <row r="31" spans="1:17" ht="15" customHeight="1">
      <c r="A31" s="159" t="s">
        <v>75</v>
      </c>
      <c r="B31" s="159"/>
      <c r="C31" s="159"/>
      <c r="D31" s="159"/>
      <c r="E31" s="159"/>
      <c r="F31" s="160" t="s">
        <v>76</v>
      </c>
      <c r="G31" s="160"/>
      <c r="H31" s="40">
        <v>20</v>
      </c>
      <c r="I31" s="86">
        <v>200000</v>
      </c>
    </row>
    <row r="32" spans="1:17" ht="15" customHeight="1">
      <c r="A32" s="159" t="s">
        <v>75</v>
      </c>
      <c r="B32" s="159"/>
      <c r="C32" s="159"/>
      <c r="D32" s="159"/>
      <c r="E32" s="159"/>
      <c r="F32" s="160" t="s">
        <v>76</v>
      </c>
      <c r="G32" s="160"/>
      <c r="H32" s="40">
        <v>100</v>
      </c>
      <c r="I32" s="86">
        <v>100000</v>
      </c>
    </row>
    <row r="33" spans="1:17" ht="15" customHeight="1">
      <c r="A33" s="159" t="s">
        <v>79</v>
      </c>
      <c r="B33" s="159"/>
      <c r="C33" s="159"/>
      <c r="D33" s="159"/>
      <c r="E33" s="159"/>
      <c r="F33" s="160" t="s">
        <v>80</v>
      </c>
      <c r="G33" s="160"/>
      <c r="H33" s="40">
        <v>20</v>
      </c>
      <c r="I33" s="86">
        <v>10000</v>
      </c>
    </row>
    <row r="34" spans="1:17">
      <c r="A34" s="159"/>
      <c r="B34" s="159"/>
      <c r="C34" s="159"/>
      <c r="D34" s="159"/>
      <c r="E34" s="159"/>
      <c r="F34" s="160"/>
      <c r="G34" s="160"/>
      <c r="H34" s="40"/>
      <c r="I34" s="89">
        <f>SUM(I29:I33)</f>
        <v>410000</v>
      </c>
    </row>
    <row r="35" spans="1:17" s="54" customFormat="1" ht="176.25" customHeight="1">
      <c r="A35" s="71">
        <v>1</v>
      </c>
      <c r="B35" s="92" t="s">
        <v>66</v>
      </c>
      <c r="C35" s="92">
        <v>3</v>
      </c>
      <c r="D35" s="101" t="s">
        <v>39</v>
      </c>
      <c r="E35" s="105" t="s">
        <v>82</v>
      </c>
      <c r="F35" s="92" t="s">
        <v>4</v>
      </c>
      <c r="G35" s="92">
        <v>100</v>
      </c>
      <c r="H35" s="189">
        <v>400000</v>
      </c>
      <c r="I35" s="190"/>
      <c r="J35" s="99"/>
      <c r="K35" s="61"/>
      <c r="L35" s="61"/>
      <c r="M35" s="61"/>
      <c r="N35" s="61"/>
      <c r="O35" s="61"/>
      <c r="P35" s="61"/>
      <c r="Q35" s="61"/>
    </row>
    <row r="36" spans="1:17" ht="54.75" customHeight="1">
      <c r="A36" s="161" t="s">
        <v>130</v>
      </c>
      <c r="B36" s="161"/>
      <c r="C36" s="161"/>
      <c r="D36" s="161"/>
      <c r="E36" s="161"/>
      <c r="F36" s="161"/>
      <c r="G36" s="161"/>
      <c r="H36" s="161"/>
      <c r="I36" s="161"/>
    </row>
    <row r="37" spans="1:17" ht="15.75" customHeight="1">
      <c r="A37" s="103"/>
      <c r="B37" s="103"/>
      <c r="C37" s="103"/>
      <c r="D37" s="103"/>
      <c r="E37" s="103"/>
      <c r="F37" s="103"/>
      <c r="G37" s="103"/>
      <c r="H37" s="103"/>
      <c r="I37" s="104"/>
    </row>
    <row r="38" spans="1:17" ht="15" customHeight="1">
      <c r="A38" s="174" t="s">
        <v>69</v>
      </c>
      <c r="B38" s="174"/>
      <c r="C38" s="174"/>
      <c r="D38" s="174"/>
      <c r="E38" s="174"/>
      <c r="F38" s="174" t="s">
        <v>70</v>
      </c>
      <c r="G38" s="174"/>
      <c r="H38" s="74" t="s">
        <v>124</v>
      </c>
      <c r="I38" s="62">
        <v>2015</v>
      </c>
    </row>
    <row r="39" spans="1:17" ht="15" customHeight="1">
      <c r="A39" s="159" t="s">
        <v>71</v>
      </c>
      <c r="B39" s="159"/>
      <c r="C39" s="159"/>
      <c r="D39" s="159"/>
      <c r="E39" s="159"/>
      <c r="F39" s="160" t="s">
        <v>72</v>
      </c>
      <c r="G39" s="160"/>
      <c r="H39" s="40">
        <v>100</v>
      </c>
      <c r="I39" s="86">
        <v>50000</v>
      </c>
    </row>
    <row r="40" spans="1:17" ht="15" customHeight="1">
      <c r="A40" s="159" t="s">
        <v>75</v>
      </c>
      <c r="B40" s="159"/>
      <c r="C40" s="159"/>
      <c r="D40" s="159"/>
      <c r="E40" s="159"/>
      <c r="F40" s="160" t="s">
        <v>76</v>
      </c>
      <c r="G40" s="160"/>
      <c r="H40" s="40">
        <v>100</v>
      </c>
      <c r="I40" s="86">
        <v>300000</v>
      </c>
    </row>
    <row r="41" spans="1:17" ht="15" customHeight="1">
      <c r="A41" s="159" t="s">
        <v>79</v>
      </c>
      <c r="B41" s="159"/>
      <c r="C41" s="159"/>
      <c r="D41" s="159"/>
      <c r="E41" s="159"/>
      <c r="F41" s="160" t="s">
        <v>80</v>
      </c>
      <c r="G41" s="160"/>
      <c r="H41" s="40">
        <v>100</v>
      </c>
      <c r="I41" s="86">
        <v>50000</v>
      </c>
    </row>
    <row r="42" spans="1:17" ht="15" customHeight="1">
      <c r="A42" s="159"/>
      <c r="B42" s="159"/>
      <c r="C42" s="159"/>
      <c r="D42" s="159"/>
      <c r="E42" s="159"/>
      <c r="F42" s="160"/>
      <c r="G42" s="160"/>
      <c r="H42" s="40"/>
      <c r="I42" s="89">
        <f>SUM(I39:I41)</f>
        <v>400000</v>
      </c>
    </row>
    <row r="43" spans="1:17" s="54" customFormat="1" ht="67.5" customHeight="1">
      <c r="A43" s="71">
        <v>1</v>
      </c>
      <c r="B43" s="92" t="s">
        <v>66</v>
      </c>
      <c r="C43" s="92">
        <v>4</v>
      </c>
      <c r="D43" s="101" t="s">
        <v>42</v>
      </c>
      <c r="E43" s="102" t="s">
        <v>131</v>
      </c>
      <c r="F43" s="92" t="s">
        <v>4</v>
      </c>
      <c r="G43" s="92">
        <v>100</v>
      </c>
      <c r="H43" s="184">
        <v>340000</v>
      </c>
      <c r="I43" s="185"/>
      <c r="J43" s="99"/>
      <c r="K43" s="61"/>
      <c r="L43" s="61"/>
      <c r="M43" s="61"/>
      <c r="N43" s="61"/>
      <c r="O43" s="61"/>
      <c r="P43" s="61"/>
      <c r="Q43" s="61"/>
    </row>
    <row r="44" spans="1:17" ht="60" customHeight="1">
      <c r="A44" s="186" t="s">
        <v>132</v>
      </c>
      <c r="B44" s="187"/>
      <c r="C44" s="187"/>
      <c r="D44" s="187"/>
      <c r="E44" s="187"/>
      <c r="F44" s="187"/>
      <c r="G44" s="187"/>
      <c r="H44" s="187"/>
      <c r="I44" s="188"/>
    </row>
    <row r="45" spans="1:17" ht="15.75" customHeight="1">
      <c r="A45" s="162"/>
      <c r="B45" s="163"/>
      <c r="C45" s="163"/>
      <c r="D45" s="163"/>
      <c r="E45" s="163"/>
      <c r="F45" s="163"/>
      <c r="G45" s="163"/>
      <c r="H45" s="163"/>
      <c r="I45" s="164"/>
    </row>
    <row r="46" spans="1:17" ht="15" customHeight="1">
      <c r="A46" s="174" t="s">
        <v>69</v>
      </c>
      <c r="B46" s="174"/>
      <c r="C46" s="174"/>
      <c r="D46" s="174"/>
      <c r="E46" s="174"/>
      <c r="F46" s="174" t="s">
        <v>70</v>
      </c>
      <c r="G46" s="174"/>
      <c r="H46" s="81" t="s">
        <v>124</v>
      </c>
      <c r="I46" s="62">
        <v>2015</v>
      </c>
    </row>
    <row r="47" spans="1:17" ht="15" customHeight="1">
      <c r="A47" s="159" t="s">
        <v>71</v>
      </c>
      <c r="B47" s="159"/>
      <c r="C47" s="159"/>
      <c r="D47" s="159"/>
      <c r="E47" s="159"/>
      <c r="F47" s="160" t="s">
        <v>72</v>
      </c>
      <c r="G47" s="160"/>
      <c r="H47" s="6">
        <v>100</v>
      </c>
      <c r="I47" s="86">
        <v>10000</v>
      </c>
    </row>
    <row r="48" spans="1:17" ht="15" customHeight="1">
      <c r="A48" s="159" t="s">
        <v>71</v>
      </c>
      <c r="B48" s="159"/>
      <c r="C48" s="159"/>
      <c r="D48" s="159"/>
      <c r="E48" s="159"/>
      <c r="F48" s="160" t="s">
        <v>72</v>
      </c>
      <c r="G48" s="160"/>
      <c r="H48" s="6">
        <v>20</v>
      </c>
      <c r="I48" s="86">
        <v>10000</v>
      </c>
    </row>
    <row r="49" spans="1:17" ht="15" customHeight="1">
      <c r="A49" s="159" t="s">
        <v>75</v>
      </c>
      <c r="B49" s="159"/>
      <c r="C49" s="159"/>
      <c r="D49" s="159"/>
      <c r="E49" s="159"/>
      <c r="F49" s="160" t="s">
        <v>76</v>
      </c>
      <c r="G49" s="160"/>
      <c r="H49" s="6">
        <v>20</v>
      </c>
      <c r="I49" s="86">
        <v>10000</v>
      </c>
    </row>
    <row r="50" spans="1:17" ht="15" customHeight="1">
      <c r="A50" s="159" t="s">
        <v>75</v>
      </c>
      <c r="B50" s="159"/>
      <c r="C50" s="159"/>
      <c r="D50" s="159"/>
      <c r="E50" s="159"/>
      <c r="F50" s="160" t="s">
        <v>76</v>
      </c>
      <c r="G50" s="160"/>
      <c r="H50" s="6">
        <v>100</v>
      </c>
      <c r="I50" s="86">
        <v>200000</v>
      </c>
    </row>
    <row r="51" spans="1:17" ht="15" customHeight="1">
      <c r="A51" s="159" t="s">
        <v>79</v>
      </c>
      <c r="B51" s="159"/>
      <c r="C51" s="159"/>
      <c r="D51" s="159"/>
      <c r="E51" s="159"/>
      <c r="F51" s="160" t="s">
        <v>80</v>
      </c>
      <c r="G51" s="160"/>
      <c r="H51" s="6">
        <v>100</v>
      </c>
      <c r="I51" s="86">
        <v>100000</v>
      </c>
    </row>
    <row r="52" spans="1:17" ht="15" customHeight="1">
      <c r="A52" s="159" t="s">
        <v>79</v>
      </c>
      <c r="B52" s="159"/>
      <c r="C52" s="159"/>
      <c r="D52" s="159"/>
      <c r="E52" s="159"/>
      <c r="F52" s="160" t="s">
        <v>80</v>
      </c>
      <c r="G52" s="160"/>
      <c r="H52" s="6">
        <v>20</v>
      </c>
      <c r="I52" s="86">
        <v>10000</v>
      </c>
    </row>
    <row r="53" spans="1:17" ht="15" customHeight="1">
      <c r="A53" s="159"/>
      <c r="B53" s="159"/>
      <c r="C53" s="159"/>
      <c r="D53" s="159"/>
      <c r="E53" s="159"/>
      <c r="F53" s="160"/>
      <c r="G53" s="160"/>
      <c r="H53" s="6"/>
      <c r="I53" s="89">
        <f>SUM(I47:I52)</f>
        <v>340000</v>
      </c>
    </row>
    <row r="54" spans="1:17" s="54" customFormat="1" ht="111" customHeight="1">
      <c r="A54" s="71">
        <v>1</v>
      </c>
      <c r="B54" s="92" t="s">
        <v>66</v>
      </c>
      <c r="C54" s="92">
        <v>5</v>
      </c>
      <c r="D54" s="101" t="s">
        <v>85</v>
      </c>
      <c r="E54" s="102" t="s">
        <v>86</v>
      </c>
      <c r="F54" s="92" t="s">
        <v>4</v>
      </c>
      <c r="G54" s="92">
        <v>25</v>
      </c>
      <c r="H54" s="183">
        <v>1530000</v>
      </c>
      <c r="I54" s="183"/>
      <c r="J54" s="100"/>
      <c r="K54" s="64"/>
      <c r="L54" s="64"/>
      <c r="M54" s="64"/>
      <c r="N54" s="64"/>
      <c r="O54" s="64"/>
      <c r="P54" s="61"/>
      <c r="Q54" s="61"/>
    </row>
    <row r="55" spans="1:17" ht="78" customHeight="1">
      <c r="A55" s="161" t="s">
        <v>133</v>
      </c>
      <c r="B55" s="161"/>
      <c r="C55" s="161"/>
      <c r="D55" s="161"/>
      <c r="E55" s="161"/>
      <c r="F55" s="161"/>
      <c r="G55" s="161"/>
      <c r="H55" s="161"/>
      <c r="I55" s="161"/>
    </row>
    <row r="56" spans="1:17" ht="15.75" customHeight="1">
      <c r="A56" s="162"/>
      <c r="B56" s="163"/>
      <c r="C56" s="163"/>
      <c r="D56" s="163"/>
      <c r="E56" s="163"/>
      <c r="F56" s="163"/>
      <c r="G56" s="163"/>
      <c r="H56" s="163"/>
      <c r="I56" s="164"/>
    </row>
    <row r="57" spans="1:17" ht="15" customHeight="1">
      <c r="A57" s="174" t="s">
        <v>69</v>
      </c>
      <c r="B57" s="174"/>
      <c r="C57" s="174"/>
      <c r="D57" s="174"/>
      <c r="E57" s="174"/>
      <c r="F57" s="174" t="s">
        <v>70</v>
      </c>
      <c r="G57" s="174"/>
      <c r="H57" s="83" t="s">
        <v>124</v>
      </c>
      <c r="I57" s="62">
        <v>2015</v>
      </c>
    </row>
    <row r="58" spans="1:17" ht="15" customHeight="1">
      <c r="A58" s="159" t="s">
        <v>71</v>
      </c>
      <c r="B58" s="159"/>
      <c r="C58" s="159"/>
      <c r="D58" s="159"/>
      <c r="E58" s="159"/>
      <c r="F58" s="160" t="s">
        <v>72</v>
      </c>
      <c r="G58" s="160"/>
      <c r="H58" s="84">
        <v>100</v>
      </c>
      <c r="I58" s="86">
        <v>10000</v>
      </c>
    </row>
    <row r="59" spans="1:17" ht="15" customHeight="1">
      <c r="A59" s="159" t="s">
        <v>75</v>
      </c>
      <c r="B59" s="159"/>
      <c r="C59" s="159"/>
      <c r="D59" s="159"/>
      <c r="E59" s="159"/>
      <c r="F59" s="160" t="s">
        <v>76</v>
      </c>
      <c r="G59" s="160"/>
      <c r="H59" s="84">
        <v>100</v>
      </c>
      <c r="I59" s="86">
        <v>300000</v>
      </c>
    </row>
    <row r="60" spans="1:17" ht="15" customHeight="1">
      <c r="A60" s="159" t="s">
        <v>75</v>
      </c>
      <c r="B60" s="159"/>
      <c r="C60" s="159"/>
      <c r="D60" s="159"/>
      <c r="E60" s="159"/>
      <c r="F60" s="160" t="s">
        <v>76</v>
      </c>
      <c r="G60" s="160"/>
      <c r="H60" s="84">
        <v>20</v>
      </c>
      <c r="I60" s="86">
        <v>10000</v>
      </c>
    </row>
    <row r="61" spans="1:17" ht="15" customHeight="1">
      <c r="A61" s="159" t="s">
        <v>79</v>
      </c>
      <c r="B61" s="159"/>
      <c r="C61" s="159"/>
      <c r="D61" s="159"/>
      <c r="E61" s="159"/>
      <c r="F61" s="160" t="s">
        <v>80</v>
      </c>
      <c r="G61" s="160"/>
      <c r="H61" s="84">
        <v>100</v>
      </c>
      <c r="I61" s="87">
        <v>1200000</v>
      </c>
    </row>
    <row r="62" spans="1:17" ht="15" customHeight="1">
      <c r="A62" s="159" t="s">
        <v>79</v>
      </c>
      <c r="B62" s="159"/>
      <c r="C62" s="159"/>
      <c r="D62" s="159"/>
      <c r="E62" s="159"/>
      <c r="F62" s="160" t="s">
        <v>80</v>
      </c>
      <c r="G62" s="160"/>
      <c r="H62" s="84">
        <v>20</v>
      </c>
      <c r="I62" s="86">
        <v>10000</v>
      </c>
    </row>
    <row r="63" spans="1:17" ht="15" customHeight="1">
      <c r="A63" s="159"/>
      <c r="B63" s="159"/>
      <c r="C63" s="159"/>
      <c r="D63" s="159"/>
      <c r="E63" s="159"/>
      <c r="F63" s="160"/>
      <c r="G63" s="160"/>
      <c r="H63" s="84"/>
      <c r="I63" s="86">
        <f>SUM(I58:I62)</f>
        <v>1530000</v>
      </c>
    </row>
    <row r="64" spans="1:17" s="54" customFormat="1" ht="49.5" customHeight="1">
      <c r="A64" s="6">
        <v>1</v>
      </c>
      <c r="B64" s="6" t="s">
        <v>66</v>
      </c>
      <c r="C64" s="6">
        <v>6</v>
      </c>
      <c r="D64" s="106" t="s">
        <v>38</v>
      </c>
      <c r="E64" s="95" t="s">
        <v>134</v>
      </c>
      <c r="F64" s="6" t="s">
        <v>4</v>
      </c>
      <c r="G64" s="6">
        <v>100</v>
      </c>
      <c r="H64" s="169">
        <v>625000</v>
      </c>
      <c r="I64" s="169"/>
      <c r="J64" s="64"/>
      <c r="K64" s="64"/>
      <c r="L64" s="64"/>
      <c r="M64" s="64"/>
      <c r="N64" s="64"/>
      <c r="O64" s="64"/>
      <c r="P64" s="61"/>
      <c r="Q64" s="61"/>
    </row>
    <row r="65" spans="1:17" ht="34.5" customHeight="1">
      <c r="A65" s="161" t="s">
        <v>143</v>
      </c>
      <c r="B65" s="161"/>
      <c r="C65" s="161"/>
      <c r="D65" s="161"/>
      <c r="E65" s="161"/>
      <c r="F65" s="161"/>
      <c r="G65" s="161"/>
      <c r="H65" s="161"/>
      <c r="I65" s="161"/>
    </row>
    <row r="66" spans="1:17" ht="15.75" customHeight="1">
      <c r="A66" s="162"/>
      <c r="B66" s="163"/>
      <c r="C66" s="163"/>
      <c r="D66" s="163"/>
      <c r="E66" s="163"/>
      <c r="F66" s="163"/>
      <c r="G66" s="163"/>
      <c r="H66" s="163"/>
      <c r="I66" s="164"/>
    </row>
    <row r="67" spans="1:17" ht="15" customHeight="1">
      <c r="A67" s="174" t="s">
        <v>69</v>
      </c>
      <c r="B67" s="174"/>
      <c r="C67" s="174"/>
      <c r="D67" s="174"/>
      <c r="E67" s="174"/>
      <c r="F67" s="174" t="s">
        <v>70</v>
      </c>
      <c r="G67" s="174"/>
      <c r="H67" s="74" t="s">
        <v>124</v>
      </c>
      <c r="I67" s="62">
        <v>2015</v>
      </c>
    </row>
    <row r="68" spans="1:17" ht="15" customHeight="1">
      <c r="A68" s="159" t="s">
        <v>71</v>
      </c>
      <c r="B68" s="159"/>
      <c r="C68" s="159"/>
      <c r="D68" s="159"/>
      <c r="E68" s="159"/>
      <c r="F68" s="160" t="s">
        <v>72</v>
      </c>
      <c r="G68" s="160"/>
      <c r="H68" s="40">
        <v>100</v>
      </c>
      <c r="I68" s="88">
        <v>5000</v>
      </c>
    </row>
    <row r="69" spans="1:17" ht="15" customHeight="1">
      <c r="A69" s="159" t="s">
        <v>71</v>
      </c>
      <c r="B69" s="159"/>
      <c r="C69" s="159"/>
      <c r="D69" s="159"/>
      <c r="E69" s="159"/>
      <c r="F69" s="160" t="s">
        <v>72</v>
      </c>
      <c r="G69" s="160"/>
      <c r="H69" s="40">
        <v>20</v>
      </c>
      <c r="I69" s="88">
        <v>300000</v>
      </c>
    </row>
    <row r="70" spans="1:17" ht="15" customHeight="1">
      <c r="A70" s="159" t="s">
        <v>73</v>
      </c>
      <c r="B70" s="159"/>
      <c r="C70" s="159"/>
      <c r="D70" s="159"/>
      <c r="E70" s="159"/>
      <c r="F70" s="160" t="s">
        <v>74</v>
      </c>
      <c r="G70" s="160"/>
      <c r="H70" s="40">
        <v>100</v>
      </c>
      <c r="I70" s="88">
        <v>5000</v>
      </c>
    </row>
    <row r="71" spans="1:17" ht="15" customHeight="1">
      <c r="A71" s="159" t="s">
        <v>73</v>
      </c>
      <c r="B71" s="159"/>
      <c r="C71" s="159"/>
      <c r="D71" s="159"/>
      <c r="E71" s="159"/>
      <c r="F71" s="160" t="s">
        <v>74</v>
      </c>
      <c r="G71" s="160"/>
      <c r="H71" s="40">
        <v>20</v>
      </c>
      <c r="I71" s="88">
        <v>5000</v>
      </c>
    </row>
    <row r="72" spans="1:17" ht="15" customHeight="1">
      <c r="A72" s="159" t="s">
        <v>75</v>
      </c>
      <c r="B72" s="159"/>
      <c r="C72" s="159"/>
      <c r="D72" s="159"/>
      <c r="E72" s="159"/>
      <c r="F72" s="160" t="s">
        <v>76</v>
      </c>
      <c r="G72" s="160"/>
      <c r="H72" s="40">
        <v>100</v>
      </c>
      <c r="I72" s="88">
        <v>5000</v>
      </c>
    </row>
    <row r="73" spans="1:17" ht="15" customHeight="1">
      <c r="A73" s="159" t="s">
        <v>75</v>
      </c>
      <c r="B73" s="159"/>
      <c r="C73" s="159"/>
      <c r="D73" s="159"/>
      <c r="E73" s="159"/>
      <c r="F73" s="160" t="s">
        <v>76</v>
      </c>
      <c r="G73" s="160"/>
      <c r="H73" s="40">
        <v>20</v>
      </c>
      <c r="I73" s="88">
        <v>200000</v>
      </c>
    </row>
    <row r="74" spans="1:17" ht="15" customHeight="1">
      <c r="A74" s="159" t="s">
        <v>79</v>
      </c>
      <c r="B74" s="159"/>
      <c r="C74" s="159"/>
      <c r="D74" s="159"/>
      <c r="E74" s="159"/>
      <c r="F74" s="160" t="s">
        <v>80</v>
      </c>
      <c r="G74" s="160"/>
      <c r="H74" s="40">
        <v>100</v>
      </c>
      <c r="I74" s="88">
        <v>5000</v>
      </c>
    </row>
    <row r="75" spans="1:17" ht="15" customHeight="1">
      <c r="A75" s="159" t="s">
        <v>79</v>
      </c>
      <c r="B75" s="159"/>
      <c r="C75" s="159"/>
      <c r="D75" s="159"/>
      <c r="E75" s="159"/>
      <c r="F75" s="160" t="s">
        <v>80</v>
      </c>
      <c r="G75" s="160"/>
      <c r="H75" s="40">
        <v>20</v>
      </c>
      <c r="I75" s="88">
        <v>100000</v>
      </c>
    </row>
    <row r="76" spans="1:17" ht="15" customHeight="1">
      <c r="A76" s="159"/>
      <c r="B76" s="159"/>
      <c r="C76" s="159"/>
      <c r="D76" s="159"/>
      <c r="E76" s="159"/>
      <c r="F76" s="160"/>
      <c r="G76" s="160"/>
      <c r="H76" s="40"/>
      <c r="I76" s="94">
        <f>SUM(I68:I75)</f>
        <v>625000</v>
      </c>
    </row>
    <row r="77" spans="1:17" s="54" customFormat="1" ht="34.5" customHeight="1">
      <c r="A77" s="6">
        <v>1</v>
      </c>
      <c r="B77" s="6" t="s">
        <v>66</v>
      </c>
      <c r="C77" s="6">
        <v>7</v>
      </c>
      <c r="D77" s="106" t="s">
        <v>40</v>
      </c>
      <c r="E77" s="95" t="s">
        <v>40</v>
      </c>
      <c r="F77" s="6" t="s">
        <v>4</v>
      </c>
      <c r="G77" s="6">
        <v>100</v>
      </c>
      <c r="H77" s="182">
        <v>126000</v>
      </c>
      <c r="I77" s="182"/>
      <c r="J77" s="64"/>
      <c r="K77" s="64"/>
      <c r="L77" s="64"/>
      <c r="M77" s="64"/>
      <c r="N77" s="64"/>
      <c r="O77" s="64"/>
      <c r="P77" s="61"/>
      <c r="Q77" s="61"/>
    </row>
    <row r="78" spans="1:17" ht="33" customHeight="1">
      <c r="A78" s="161" t="s">
        <v>164</v>
      </c>
      <c r="B78" s="161"/>
      <c r="C78" s="161"/>
      <c r="D78" s="161"/>
      <c r="E78" s="161"/>
      <c r="F78" s="161"/>
      <c r="G78" s="161"/>
      <c r="H78" s="161"/>
      <c r="I78" s="161"/>
    </row>
    <row r="79" spans="1:17" ht="15.75" customHeight="1">
      <c r="A79" s="103"/>
      <c r="B79" s="103"/>
      <c r="C79" s="103"/>
      <c r="D79" s="103"/>
      <c r="E79" s="103"/>
      <c r="F79" s="103"/>
      <c r="G79" s="103"/>
      <c r="H79" s="103"/>
      <c r="I79" s="104"/>
    </row>
    <row r="80" spans="1:17" ht="15" customHeight="1">
      <c r="A80" s="174" t="s">
        <v>69</v>
      </c>
      <c r="B80" s="174"/>
      <c r="C80" s="174"/>
      <c r="D80" s="174"/>
      <c r="E80" s="174"/>
      <c r="F80" s="174" t="s">
        <v>70</v>
      </c>
      <c r="G80" s="174"/>
      <c r="H80" s="74" t="s">
        <v>124</v>
      </c>
      <c r="I80" s="62">
        <v>2015</v>
      </c>
    </row>
    <row r="81" spans="1:17" ht="15" customHeight="1">
      <c r="A81" s="159" t="s">
        <v>71</v>
      </c>
      <c r="B81" s="159"/>
      <c r="C81" s="159"/>
      <c r="D81" s="159"/>
      <c r="E81" s="159"/>
      <c r="F81" s="160" t="s">
        <v>72</v>
      </c>
      <c r="G81" s="160"/>
      <c r="H81" s="40">
        <v>21</v>
      </c>
      <c r="I81" s="86">
        <v>8000</v>
      </c>
    </row>
    <row r="82" spans="1:17" ht="15" customHeight="1">
      <c r="A82" s="159" t="s">
        <v>73</v>
      </c>
      <c r="B82" s="159"/>
      <c r="C82" s="159"/>
      <c r="D82" s="159"/>
      <c r="E82" s="159"/>
      <c r="F82" s="160" t="s">
        <v>74</v>
      </c>
      <c r="G82" s="160"/>
      <c r="H82" s="40">
        <v>21</v>
      </c>
      <c r="I82" s="86">
        <v>8000</v>
      </c>
    </row>
    <row r="83" spans="1:17" ht="15" customHeight="1">
      <c r="A83" s="159" t="s">
        <v>75</v>
      </c>
      <c r="B83" s="159"/>
      <c r="C83" s="159"/>
      <c r="D83" s="159"/>
      <c r="E83" s="159"/>
      <c r="F83" s="160" t="s">
        <v>76</v>
      </c>
      <c r="G83" s="160"/>
      <c r="H83" s="40">
        <v>21</v>
      </c>
      <c r="I83" s="86">
        <v>100000</v>
      </c>
    </row>
    <row r="84" spans="1:17" ht="15" customHeight="1">
      <c r="A84" s="159" t="s">
        <v>79</v>
      </c>
      <c r="B84" s="159"/>
      <c r="C84" s="159"/>
      <c r="D84" s="159"/>
      <c r="E84" s="159"/>
      <c r="F84" s="160" t="s">
        <v>80</v>
      </c>
      <c r="G84" s="160"/>
      <c r="H84" s="40">
        <v>21</v>
      </c>
      <c r="I84" s="86">
        <v>10000</v>
      </c>
    </row>
    <row r="85" spans="1:17" ht="15" customHeight="1">
      <c r="A85" s="159"/>
      <c r="B85" s="159"/>
      <c r="C85" s="159"/>
      <c r="D85" s="159"/>
      <c r="E85" s="159"/>
      <c r="F85" s="160"/>
      <c r="G85" s="160"/>
      <c r="H85" s="40"/>
      <c r="I85" s="107">
        <f>SUM(I81:I84)</f>
        <v>126000</v>
      </c>
    </row>
    <row r="86" spans="1:17" s="54" customFormat="1" ht="33.75" customHeight="1">
      <c r="A86" s="6">
        <v>2</v>
      </c>
      <c r="B86" s="6" t="s">
        <v>66</v>
      </c>
      <c r="C86" s="6">
        <v>1</v>
      </c>
      <c r="D86" s="108" t="s">
        <v>23</v>
      </c>
      <c r="E86" s="95" t="s">
        <v>90</v>
      </c>
      <c r="F86" s="6" t="s">
        <v>4</v>
      </c>
      <c r="G86" s="6">
        <v>100</v>
      </c>
      <c r="H86" s="169">
        <v>11330000</v>
      </c>
      <c r="I86" s="169"/>
      <c r="J86" s="61"/>
      <c r="K86" s="61"/>
      <c r="L86" s="61"/>
      <c r="M86" s="61"/>
      <c r="N86" s="61"/>
      <c r="O86" s="61"/>
      <c r="P86" s="61"/>
      <c r="Q86" s="61"/>
    </row>
    <row r="87" spans="1:17" ht="54" customHeight="1">
      <c r="A87" s="161" t="s">
        <v>142</v>
      </c>
      <c r="B87" s="161"/>
      <c r="C87" s="161"/>
      <c r="D87" s="161"/>
      <c r="E87" s="161"/>
      <c r="F87" s="161"/>
      <c r="G87" s="161"/>
      <c r="H87" s="161"/>
      <c r="I87" s="161"/>
    </row>
    <row r="88" spans="1:17" ht="15.75" customHeight="1">
      <c r="A88" s="162"/>
      <c r="B88" s="163"/>
      <c r="C88" s="163"/>
      <c r="D88" s="163"/>
      <c r="E88" s="163"/>
      <c r="F88" s="163"/>
      <c r="G88" s="163"/>
      <c r="H88" s="163"/>
      <c r="I88" s="164"/>
    </row>
    <row r="89" spans="1:17" ht="15" customHeight="1">
      <c r="A89" s="174" t="s">
        <v>69</v>
      </c>
      <c r="B89" s="174"/>
      <c r="C89" s="174"/>
      <c r="D89" s="174"/>
      <c r="E89" s="174"/>
      <c r="F89" s="174" t="s">
        <v>70</v>
      </c>
      <c r="G89" s="174"/>
      <c r="H89" s="74" t="s">
        <v>124</v>
      </c>
      <c r="I89" s="62">
        <v>2015</v>
      </c>
    </row>
    <row r="90" spans="1:17" ht="15" customHeight="1">
      <c r="A90" s="159" t="s">
        <v>71</v>
      </c>
      <c r="B90" s="159"/>
      <c r="C90" s="159"/>
      <c r="D90" s="159"/>
      <c r="E90" s="159"/>
      <c r="F90" s="160" t="s">
        <v>72</v>
      </c>
      <c r="G90" s="160"/>
      <c r="H90" s="40">
        <v>100</v>
      </c>
      <c r="I90" s="88">
        <v>100000</v>
      </c>
    </row>
    <row r="91" spans="1:17" ht="15" customHeight="1">
      <c r="A91" s="159" t="s">
        <v>71</v>
      </c>
      <c r="B91" s="159"/>
      <c r="C91" s="159"/>
      <c r="D91" s="159"/>
      <c r="E91" s="159"/>
      <c r="F91" s="160" t="s">
        <v>72</v>
      </c>
      <c r="G91" s="160"/>
      <c r="H91" s="40">
        <v>20</v>
      </c>
      <c r="I91" s="88">
        <v>4000000</v>
      </c>
    </row>
    <row r="92" spans="1:17" ht="15" customHeight="1">
      <c r="A92" s="159" t="s">
        <v>73</v>
      </c>
      <c r="B92" s="159"/>
      <c r="C92" s="159"/>
      <c r="D92" s="159"/>
      <c r="E92" s="159"/>
      <c r="F92" s="160" t="s">
        <v>74</v>
      </c>
      <c r="G92" s="160"/>
      <c r="H92" s="40">
        <v>100</v>
      </c>
      <c r="I92" s="88">
        <v>10000</v>
      </c>
    </row>
    <row r="93" spans="1:17" ht="15" customHeight="1">
      <c r="A93" s="159" t="s">
        <v>73</v>
      </c>
      <c r="B93" s="159"/>
      <c r="C93" s="159"/>
      <c r="D93" s="159"/>
      <c r="E93" s="159"/>
      <c r="F93" s="160" t="s">
        <v>74</v>
      </c>
      <c r="G93" s="160"/>
      <c r="H93" s="40">
        <v>20</v>
      </c>
      <c r="I93" s="88">
        <v>10000</v>
      </c>
    </row>
    <row r="94" spans="1:17" ht="15" customHeight="1">
      <c r="A94" s="159" t="s">
        <v>75</v>
      </c>
      <c r="B94" s="159"/>
      <c r="C94" s="159"/>
      <c r="D94" s="159"/>
      <c r="E94" s="159"/>
      <c r="F94" s="160" t="s">
        <v>76</v>
      </c>
      <c r="G94" s="160"/>
      <c r="H94" s="40">
        <v>100</v>
      </c>
      <c r="I94" s="88">
        <v>100000</v>
      </c>
    </row>
    <row r="95" spans="1:17" ht="15" customHeight="1">
      <c r="A95" s="159" t="s">
        <v>75</v>
      </c>
      <c r="B95" s="159"/>
      <c r="C95" s="159"/>
      <c r="D95" s="159"/>
      <c r="E95" s="159"/>
      <c r="F95" s="160" t="s">
        <v>76</v>
      </c>
      <c r="G95" s="160"/>
      <c r="H95" s="40">
        <v>20</v>
      </c>
      <c r="I95" s="88">
        <v>4000000</v>
      </c>
    </row>
    <row r="96" spans="1:17" ht="15" customHeight="1">
      <c r="A96" s="159" t="s">
        <v>79</v>
      </c>
      <c r="B96" s="159"/>
      <c r="C96" s="159"/>
      <c r="D96" s="159"/>
      <c r="E96" s="159"/>
      <c r="F96" s="160" t="s">
        <v>80</v>
      </c>
      <c r="G96" s="160"/>
      <c r="H96" s="40">
        <v>100</v>
      </c>
      <c r="I96" s="88">
        <v>100000</v>
      </c>
    </row>
    <row r="97" spans="1:17" ht="15" customHeight="1">
      <c r="A97" s="159" t="s">
        <v>79</v>
      </c>
      <c r="B97" s="159"/>
      <c r="C97" s="159"/>
      <c r="D97" s="159"/>
      <c r="E97" s="159"/>
      <c r="F97" s="160" t="s">
        <v>80</v>
      </c>
      <c r="G97" s="160"/>
      <c r="H97" s="40">
        <v>20</v>
      </c>
      <c r="I97" s="88">
        <v>3000000</v>
      </c>
    </row>
    <row r="98" spans="1:17" ht="15" customHeight="1">
      <c r="A98" s="159" t="s">
        <v>79</v>
      </c>
      <c r="B98" s="159"/>
      <c r="C98" s="159"/>
      <c r="D98" s="159"/>
      <c r="E98" s="159"/>
      <c r="F98" s="160" t="s">
        <v>80</v>
      </c>
      <c r="G98" s="160"/>
      <c r="H98" s="40">
        <v>12</v>
      </c>
      <c r="I98" s="88">
        <v>10000</v>
      </c>
    </row>
    <row r="99" spans="1:17" ht="15" customHeight="1">
      <c r="A99" s="159"/>
      <c r="B99" s="159"/>
      <c r="C99" s="159"/>
      <c r="D99" s="159"/>
      <c r="E99" s="159"/>
      <c r="F99" s="160"/>
      <c r="G99" s="160"/>
      <c r="H99" s="40"/>
      <c r="I99" s="94">
        <f>SUM(I90:I98)</f>
        <v>11330000</v>
      </c>
    </row>
    <row r="100" spans="1:17" s="54" customFormat="1" ht="111.75" customHeight="1">
      <c r="A100" s="6">
        <v>2</v>
      </c>
      <c r="B100" s="6" t="s">
        <v>87</v>
      </c>
      <c r="C100" s="6">
        <v>2</v>
      </c>
      <c r="D100" s="106" t="s">
        <v>25</v>
      </c>
      <c r="E100" s="95" t="s">
        <v>91</v>
      </c>
      <c r="F100" s="6" t="s">
        <v>4</v>
      </c>
      <c r="G100" s="6">
        <v>100</v>
      </c>
      <c r="H100" s="169">
        <v>7580982.3599999994</v>
      </c>
      <c r="I100" s="169"/>
      <c r="J100" s="61"/>
      <c r="K100" s="61"/>
      <c r="L100" s="61"/>
      <c r="M100" s="61"/>
      <c r="N100" s="61"/>
      <c r="O100" s="61"/>
      <c r="P100" s="61"/>
      <c r="Q100" s="61"/>
    </row>
    <row r="101" spans="1:17" ht="72.75" customHeight="1">
      <c r="A101" s="161" t="s">
        <v>141</v>
      </c>
      <c r="B101" s="161"/>
      <c r="C101" s="161"/>
      <c r="D101" s="161"/>
      <c r="E101" s="161"/>
      <c r="F101" s="161"/>
      <c r="G101" s="161"/>
      <c r="H101" s="161"/>
      <c r="I101" s="161"/>
    </row>
    <row r="102" spans="1:17" ht="15.75" customHeight="1">
      <c r="A102" s="162"/>
      <c r="B102" s="163"/>
      <c r="C102" s="163"/>
      <c r="D102" s="163"/>
      <c r="E102" s="163"/>
      <c r="F102" s="163"/>
      <c r="G102" s="163"/>
      <c r="H102" s="163"/>
      <c r="I102" s="164"/>
    </row>
    <row r="103" spans="1:17" ht="15" customHeight="1">
      <c r="A103" s="174" t="s">
        <v>69</v>
      </c>
      <c r="B103" s="174"/>
      <c r="C103" s="174"/>
      <c r="D103" s="174"/>
      <c r="E103" s="174"/>
      <c r="F103" s="174" t="s">
        <v>70</v>
      </c>
      <c r="G103" s="174"/>
      <c r="H103" s="74" t="s">
        <v>124</v>
      </c>
      <c r="I103" s="62">
        <v>2015</v>
      </c>
    </row>
    <row r="104" spans="1:17" ht="15" customHeight="1">
      <c r="A104" s="159" t="s">
        <v>75</v>
      </c>
      <c r="B104" s="159"/>
      <c r="C104" s="159"/>
      <c r="D104" s="159"/>
      <c r="E104" s="159"/>
      <c r="F104" s="160" t="s">
        <v>76</v>
      </c>
      <c r="G104" s="160"/>
      <c r="H104" s="40">
        <v>100</v>
      </c>
      <c r="I104" s="94">
        <v>10000</v>
      </c>
    </row>
    <row r="105" spans="1:17" ht="15" customHeight="1">
      <c r="A105" s="159" t="s">
        <v>75</v>
      </c>
      <c r="B105" s="159"/>
      <c r="C105" s="159"/>
      <c r="D105" s="159"/>
      <c r="E105" s="159"/>
      <c r="F105" s="160" t="s">
        <v>76</v>
      </c>
      <c r="G105" s="160"/>
      <c r="H105" s="40">
        <v>12</v>
      </c>
      <c r="I105" s="94">
        <v>10000</v>
      </c>
    </row>
    <row r="106" spans="1:17" ht="15" customHeight="1">
      <c r="A106" s="159" t="s">
        <v>88</v>
      </c>
      <c r="B106" s="159"/>
      <c r="C106" s="159"/>
      <c r="D106" s="159"/>
      <c r="E106" s="159"/>
      <c r="F106" s="160" t="s">
        <v>89</v>
      </c>
      <c r="G106" s="160"/>
      <c r="H106" s="40">
        <v>100</v>
      </c>
      <c r="I106" s="94">
        <v>3515982.36</v>
      </c>
    </row>
    <row r="107" spans="1:17" ht="15" customHeight="1">
      <c r="A107" s="159" t="s">
        <v>88</v>
      </c>
      <c r="B107" s="159"/>
      <c r="C107" s="159"/>
      <c r="D107" s="159"/>
      <c r="E107" s="159"/>
      <c r="F107" s="160" t="s">
        <v>89</v>
      </c>
      <c r="G107" s="160"/>
      <c r="H107" s="40">
        <v>12</v>
      </c>
      <c r="I107" s="94">
        <v>4045000</v>
      </c>
    </row>
    <row r="108" spans="1:17" ht="15" customHeight="1">
      <c r="A108" s="159"/>
      <c r="B108" s="159"/>
      <c r="C108" s="159"/>
      <c r="D108" s="159"/>
      <c r="E108" s="159"/>
      <c r="F108" s="160"/>
      <c r="G108" s="160"/>
      <c r="H108" s="40"/>
      <c r="I108" s="94">
        <f>SUM(I104:I107)</f>
        <v>7580982.3599999994</v>
      </c>
    </row>
    <row r="109" spans="1:17" s="54" customFormat="1" ht="45">
      <c r="A109" s="6">
        <v>3</v>
      </c>
      <c r="B109" s="6" t="s">
        <v>66</v>
      </c>
      <c r="C109" s="6">
        <v>1</v>
      </c>
      <c r="D109" s="106" t="s">
        <v>15</v>
      </c>
      <c r="E109" s="6" t="s">
        <v>92</v>
      </c>
      <c r="F109" s="6" t="s">
        <v>4</v>
      </c>
      <c r="G109" s="6">
        <v>100</v>
      </c>
      <c r="H109" s="169">
        <v>25245000</v>
      </c>
      <c r="I109" s="169"/>
      <c r="J109" s="61"/>
      <c r="K109" s="61"/>
      <c r="L109" s="61"/>
      <c r="M109" s="61"/>
      <c r="N109" s="61"/>
      <c r="O109" s="61"/>
      <c r="P109" s="61"/>
      <c r="Q109" s="61"/>
    </row>
    <row r="110" spans="1:17" ht="49.5" customHeight="1">
      <c r="A110" s="161" t="s">
        <v>139</v>
      </c>
      <c r="B110" s="161"/>
      <c r="C110" s="161"/>
      <c r="D110" s="161"/>
      <c r="E110" s="161"/>
      <c r="F110" s="161"/>
      <c r="G110" s="161"/>
      <c r="H110" s="161"/>
      <c r="I110" s="161"/>
    </row>
    <row r="111" spans="1:17" ht="15.75" customHeight="1">
      <c r="A111" s="103"/>
      <c r="B111" s="103"/>
      <c r="C111" s="103"/>
      <c r="D111" s="103"/>
      <c r="E111" s="103"/>
      <c r="F111" s="103"/>
      <c r="G111" s="103"/>
      <c r="H111" s="103"/>
      <c r="I111" s="104"/>
    </row>
    <row r="112" spans="1:17" ht="15" customHeight="1">
      <c r="A112" s="174" t="s">
        <v>69</v>
      </c>
      <c r="B112" s="174"/>
      <c r="C112" s="174"/>
      <c r="D112" s="174"/>
      <c r="E112" s="174"/>
      <c r="F112" s="174" t="s">
        <v>70</v>
      </c>
      <c r="G112" s="174"/>
      <c r="H112" s="90" t="s">
        <v>124</v>
      </c>
      <c r="I112" s="62">
        <v>2015</v>
      </c>
    </row>
    <row r="113" spans="1:17" ht="15" customHeight="1">
      <c r="A113" s="159" t="s">
        <v>71</v>
      </c>
      <c r="B113" s="159"/>
      <c r="C113" s="159"/>
      <c r="D113" s="159"/>
      <c r="E113" s="159"/>
      <c r="F113" s="160" t="s">
        <v>72</v>
      </c>
      <c r="G113" s="160"/>
      <c r="H113" s="93">
        <v>100</v>
      </c>
      <c r="I113" s="88">
        <v>10000</v>
      </c>
    </row>
    <row r="114" spans="1:17" ht="15" customHeight="1">
      <c r="A114" s="159" t="s">
        <v>71</v>
      </c>
      <c r="B114" s="159"/>
      <c r="C114" s="159"/>
      <c r="D114" s="159"/>
      <c r="E114" s="159"/>
      <c r="F114" s="160" t="s">
        <v>72</v>
      </c>
      <c r="G114" s="160"/>
      <c r="H114" s="93">
        <v>22</v>
      </c>
      <c r="I114" s="88">
        <v>5000</v>
      </c>
    </row>
    <row r="115" spans="1:17" ht="15" customHeight="1">
      <c r="A115" s="159" t="s">
        <v>71</v>
      </c>
      <c r="B115" s="159"/>
      <c r="C115" s="159"/>
      <c r="D115" s="159"/>
      <c r="E115" s="159"/>
      <c r="F115" s="160" t="s">
        <v>72</v>
      </c>
      <c r="G115" s="160"/>
      <c r="H115" s="93">
        <v>20</v>
      </c>
      <c r="I115" s="88">
        <v>5000</v>
      </c>
    </row>
    <row r="116" spans="1:17" ht="15" customHeight="1">
      <c r="A116" s="159" t="s">
        <v>75</v>
      </c>
      <c r="B116" s="159"/>
      <c r="C116" s="159"/>
      <c r="D116" s="159"/>
      <c r="E116" s="159"/>
      <c r="F116" s="160" t="s">
        <v>76</v>
      </c>
      <c r="G116" s="160"/>
      <c r="H116" s="93">
        <v>100</v>
      </c>
      <c r="I116" s="88">
        <v>15200000</v>
      </c>
    </row>
    <row r="117" spans="1:17" ht="15" customHeight="1">
      <c r="A117" s="159" t="s">
        <v>75</v>
      </c>
      <c r="B117" s="159"/>
      <c r="C117" s="159"/>
      <c r="D117" s="159"/>
      <c r="E117" s="159"/>
      <c r="F117" s="160" t="s">
        <v>76</v>
      </c>
      <c r="G117" s="160"/>
      <c r="H117" s="93">
        <v>12</v>
      </c>
      <c r="I117" s="88">
        <v>7000000</v>
      </c>
    </row>
    <row r="118" spans="1:17" ht="15" customHeight="1">
      <c r="A118" s="159" t="s">
        <v>75</v>
      </c>
      <c r="B118" s="159"/>
      <c r="C118" s="159"/>
      <c r="D118" s="159"/>
      <c r="E118" s="159"/>
      <c r="F118" s="160" t="s">
        <v>76</v>
      </c>
      <c r="G118" s="160"/>
      <c r="H118" s="93">
        <v>20</v>
      </c>
      <c r="I118" s="88">
        <v>3000000</v>
      </c>
    </row>
    <row r="119" spans="1:17" ht="15" customHeight="1">
      <c r="A119" s="159" t="s">
        <v>75</v>
      </c>
      <c r="B119" s="159"/>
      <c r="C119" s="159"/>
      <c r="D119" s="159"/>
      <c r="E119" s="159"/>
      <c r="F119" s="160" t="s">
        <v>76</v>
      </c>
      <c r="G119" s="160"/>
      <c r="H119" s="93">
        <v>22</v>
      </c>
      <c r="I119" s="88">
        <v>5000</v>
      </c>
    </row>
    <row r="120" spans="1:17" ht="15" customHeight="1">
      <c r="A120" s="159" t="s">
        <v>79</v>
      </c>
      <c r="B120" s="159"/>
      <c r="C120" s="159"/>
      <c r="D120" s="159"/>
      <c r="E120" s="159"/>
      <c r="F120" s="160" t="s">
        <v>80</v>
      </c>
      <c r="G120" s="160"/>
      <c r="H120" s="93">
        <v>100</v>
      </c>
      <c r="I120" s="88">
        <v>10000</v>
      </c>
    </row>
    <row r="121" spans="1:17" ht="15" customHeight="1">
      <c r="A121" s="159" t="s">
        <v>79</v>
      </c>
      <c r="B121" s="159"/>
      <c r="C121" s="159"/>
      <c r="D121" s="159"/>
      <c r="E121" s="159"/>
      <c r="F121" s="160" t="s">
        <v>80</v>
      </c>
      <c r="G121" s="160"/>
      <c r="H121" s="93">
        <v>20</v>
      </c>
      <c r="I121" s="88">
        <v>10000</v>
      </c>
    </row>
    <row r="122" spans="1:17" ht="15" customHeight="1">
      <c r="A122" s="159"/>
      <c r="B122" s="159"/>
      <c r="C122" s="159"/>
      <c r="D122" s="159"/>
      <c r="E122" s="159"/>
      <c r="F122" s="160"/>
      <c r="G122" s="160"/>
      <c r="H122" s="93"/>
      <c r="I122" s="94">
        <f>SUM(I113:I121)</f>
        <v>25245000</v>
      </c>
    </row>
    <row r="123" spans="1:17" s="54" customFormat="1" ht="45">
      <c r="A123" s="6">
        <v>3</v>
      </c>
      <c r="B123" s="6" t="s">
        <v>66</v>
      </c>
      <c r="C123" s="6">
        <v>2</v>
      </c>
      <c r="D123" s="106" t="s">
        <v>16</v>
      </c>
      <c r="E123" s="6" t="s">
        <v>93</v>
      </c>
      <c r="F123" s="6" t="s">
        <v>4</v>
      </c>
      <c r="G123" s="6">
        <v>100</v>
      </c>
      <c r="H123" s="169">
        <v>18040000</v>
      </c>
      <c r="I123" s="169"/>
      <c r="J123" s="61"/>
      <c r="K123" s="61"/>
      <c r="L123" s="61"/>
      <c r="M123" s="61"/>
      <c r="N123" s="61"/>
      <c r="O123" s="61"/>
      <c r="P123" s="61"/>
      <c r="Q123" s="61"/>
    </row>
    <row r="124" spans="1:17" ht="36" customHeight="1">
      <c r="A124" s="161" t="s">
        <v>140</v>
      </c>
      <c r="B124" s="161"/>
      <c r="C124" s="161"/>
      <c r="D124" s="161"/>
      <c r="E124" s="161"/>
      <c r="F124" s="161"/>
      <c r="G124" s="161"/>
      <c r="H124" s="161"/>
      <c r="I124" s="161"/>
    </row>
    <row r="125" spans="1:17" ht="15.75" customHeight="1">
      <c r="A125" s="162"/>
      <c r="B125" s="163"/>
      <c r="C125" s="163"/>
      <c r="D125" s="163"/>
      <c r="E125" s="163"/>
      <c r="F125" s="163"/>
      <c r="G125" s="163"/>
      <c r="H125" s="163"/>
      <c r="I125" s="164"/>
    </row>
    <row r="126" spans="1:17" ht="15" customHeight="1">
      <c r="A126" s="174" t="s">
        <v>69</v>
      </c>
      <c r="B126" s="174"/>
      <c r="C126" s="174"/>
      <c r="D126" s="174"/>
      <c r="E126" s="174"/>
      <c r="F126" s="174" t="s">
        <v>70</v>
      </c>
      <c r="G126" s="174"/>
      <c r="H126" s="74" t="s">
        <v>124</v>
      </c>
      <c r="I126" s="62">
        <v>2015</v>
      </c>
    </row>
    <row r="127" spans="1:17" ht="15" customHeight="1">
      <c r="A127" s="159" t="s">
        <v>71</v>
      </c>
      <c r="B127" s="159"/>
      <c r="C127" s="159"/>
      <c r="D127" s="159"/>
      <c r="E127" s="159"/>
      <c r="F127" s="160" t="s">
        <v>72</v>
      </c>
      <c r="G127" s="160"/>
      <c r="H127" s="93">
        <v>100</v>
      </c>
      <c r="I127" s="88">
        <v>10000</v>
      </c>
    </row>
    <row r="128" spans="1:17" ht="15" customHeight="1">
      <c r="A128" s="159" t="s">
        <v>71</v>
      </c>
      <c r="B128" s="159"/>
      <c r="C128" s="159"/>
      <c r="D128" s="159"/>
      <c r="E128" s="159"/>
      <c r="F128" s="160" t="s">
        <v>72</v>
      </c>
      <c r="G128" s="160"/>
      <c r="H128" s="93">
        <v>22</v>
      </c>
      <c r="I128" s="88">
        <v>5000</v>
      </c>
    </row>
    <row r="129" spans="1:17" ht="15" customHeight="1">
      <c r="A129" s="159" t="s">
        <v>71</v>
      </c>
      <c r="B129" s="159"/>
      <c r="C129" s="159"/>
      <c r="D129" s="159"/>
      <c r="E129" s="159"/>
      <c r="F129" s="160" t="s">
        <v>72</v>
      </c>
      <c r="G129" s="160"/>
      <c r="H129" s="93">
        <v>20</v>
      </c>
      <c r="I129" s="88">
        <v>5000</v>
      </c>
    </row>
    <row r="130" spans="1:17" ht="15" customHeight="1">
      <c r="A130" s="159" t="s">
        <v>75</v>
      </c>
      <c r="B130" s="159"/>
      <c r="C130" s="159"/>
      <c r="D130" s="159"/>
      <c r="E130" s="159"/>
      <c r="F130" s="160" t="s">
        <v>76</v>
      </c>
      <c r="G130" s="160"/>
      <c r="H130" s="93">
        <v>100</v>
      </c>
      <c r="I130" s="88">
        <v>16200000</v>
      </c>
    </row>
    <row r="131" spans="1:17" ht="15" customHeight="1">
      <c r="A131" s="159" t="s">
        <v>75</v>
      </c>
      <c r="B131" s="159"/>
      <c r="C131" s="159"/>
      <c r="D131" s="159"/>
      <c r="E131" s="159"/>
      <c r="F131" s="160" t="s">
        <v>76</v>
      </c>
      <c r="G131" s="160"/>
      <c r="H131" s="93">
        <v>12</v>
      </c>
      <c r="I131" s="88">
        <v>5000</v>
      </c>
    </row>
    <row r="132" spans="1:17" ht="15" customHeight="1">
      <c r="A132" s="159" t="s">
        <v>75</v>
      </c>
      <c r="B132" s="159"/>
      <c r="C132" s="159"/>
      <c r="D132" s="159"/>
      <c r="E132" s="159"/>
      <c r="F132" s="160" t="s">
        <v>76</v>
      </c>
      <c r="G132" s="160"/>
      <c r="H132" s="93">
        <v>20</v>
      </c>
      <c r="I132" s="88">
        <v>1800000</v>
      </c>
    </row>
    <row r="133" spans="1:17" ht="15" customHeight="1">
      <c r="A133" s="159" t="s">
        <v>75</v>
      </c>
      <c r="B133" s="159"/>
      <c r="C133" s="159"/>
      <c r="D133" s="159"/>
      <c r="E133" s="159"/>
      <c r="F133" s="160" t="s">
        <v>76</v>
      </c>
      <c r="G133" s="160"/>
      <c r="H133" s="93">
        <v>22</v>
      </c>
      <c r="I133" s="88">
        <v>5000</v>
      </c>
    </row>
    <row r="134" spans="1:17" ht="15" customHeight="1">
      <c r="A134" s="159" t="s">
        <v>79</v>
      </c>
      <c r="B134" s="159"/>
      <c r="C134" s="159"/>
      <c r="D134" s="159"/>
      <c r="E134" s="159"/>
      <c r="F134" s="160" t="s">
        <v>80</v>
      </c>
      <c r="G134" s="160"/>
      <c r="H134" s="93">
        <v>100</v>
      </c>
      <c r="I134" s="88">
        <v>5000</v>
      </c>
    </row>
    <row r="135" spans="1:17" ht="15" customHeight="1">
      <c r="A135" s="159" t="s">
        <v>79</v>
      </c>
      <c r="B135" s="159"/>
      <c r="C135" s="159"/>
      <c r="D135" s="159"/>
      <c r="E135" s="159"/>
      <c r="F135" s="160" t="s">
        <v>80</v>
      </c>
      <c r="G135" s="160"/>
      <c r="H135" s="93">
        <v>20</v>
      </c>
      <c r="I135" s="88">
        <v>5000</v>
      </c>
    </row>
    <row r="136" spans="1:17" ht="15" customHeight="1">
      <c r="A136" s="159"/>
      <c r="B136" s="159"/>
      <c r="C136" s="159"/>
      <c r="D136" s="159"/>
      <c r="E136" s="159"/>
      <c r="F136" s="160"/>
      <c r="G136" s="160"/>
      <c r="H136" s="40"/>
      <c r="I136" s="94">
        <f>SUM(I127:I135)</f>
        <v>18040000</v>
      </c>
    </row>
    <row r="137" spans="1:17" s="54" customFormat="1" ht="90">
      <c r="A137" s="6">
        <v>3</v>
      </c>
      <c r="B137" s="6" t="s">
        <v>66</v>
      </c>
      <c r="C137" s="6">
        <v>3</v>
      </c>
      <c r="D137" s="109" t="s">
        <v>161</v>
      </c>
      <c r="E137" s="95" t="s">
        <v>163</v>
      </c>
      <c r="F137" s="6" t="s">
        <v>4</v>
      </c>
      <c r="G137" s="6">
        <v>100</v>
      </c>
      <c r="H137" s="169">
        <v>9290000</v>
      </c>
      <c r="I137" s="169"/>
      <c r="J137" s="61"/>
      <c r="K137" s="61"/>
      <c r="L137" s="61"/>
      <c r="M137" s="61"/>
      <c r="N137" s="61"/>
      <c r="O137" s="61"/>
      <c r="P137" s="61"/>
      <c r="Q137" s="61"/>
    </row>
    <row r="138" spans="1:17" ht="42" customHeight="1">
      <c r="A138" s="161" t="s">
        <v>162</v>
      </c>
      <c r="B138" s="161"/>
      <c r="C138" s="161"/>
      <c r="D138" s="161"/>
      <c r="E138" s="161"/>
      <c r="F138" s="161"/>
      <c r="G138" s="161"/>
      <c r="H138" s="161"/>
      <c r="I138" s="161"/>
    </row>
    <row r="139" spans="1:17" ht="15.75" customHeight="1">
      <c r="A139" s="162"/>
      <c r="B139" s="163"/>
      <c r="C139" s="163"/>
      <c r="D139" s="163"/>
      <c r="E139" s="163"/>
      <c r="F139" s="163"/>
      <c r="G139" s="163"/>
      <c r="H139" s="163"/>
      <c r="I139" s="164"/>
    </row>
    <row r="140" spans="1:17" ht="15" customHeight="1">
      <c r="A140" s="174" t="s">
        <v>69</v>
      </c>
      <c r="B140" s="174"/>
      <c r="C140" s="174"/>
      <c r="D140" s="174"/>
      <c r="E140" s="174"/>
      <c r="F140" s="174" t="s">
        <v>70</v>
      </c>
      <c r="G140" s="174"/>
      <c r="H140" s="74" t="s">
        <v>124</v>
      </c>
      <c r="I140" s="62">
        <v>2015</v>
      </c>
    </row>
    <row r="141" spans="1:17" ht="15" customHeight="1">
      <c r="A141" s="159" t="s">
        <v>71</v>
      </c>
      <c r="B141" s="159"/>
      <c r="C141" s="159"/>
      <c r="D141" s="159"/>
      <c r="E141" s="159"/>
      <c r="F141" s="160" t="s">
        <v>72</v>
      </c>
      <c r="G141" s="160"/>
      <c r="H141" s="93">
        <v>100</v>
      </c>
      <c r="I141" s="86">
        <v>10000</v>
      </c>
    </row>
    <row r="142" spans="1:17" ht="15" customHeight="1">
      <c r="A142" s="159" t="s">
        <v>71</v>
      </c>
      <c r="B142" s="159"/>
      <c r="C142" s="159"/>
      <c r="D142" s="159"/>
      <c r="E142" s="159"/>
      <c r="F142" s="160" t="s">
        <v>72</v>
      </c>
      <c r="G142" s="160"/>
      <c r="H142" s="93">
        <v>20</v>
      </c>
      <c r="I142" s="86">
        <v>100000</v>
      </c>
    </row>
    <row r="143" spans="1:17" ht="15" customHeight="1">
      <c r="A143" s="159" t="s">
        <v>75</v>
      </c>
      <c r="B143" s="159"/>
      <c r="C143" s="159"/>
      <c r="D143" s="159"/>
      <c r="E143" s="159"/>
      <c r="F143" s="160" t="s">
        <v>76</v>
      </c>
      <c r="G143" s="160"/>
      <c r="H143" s="93">
        <v>100</v>
      </c>
      <c r="I143" s="86">
        <v>7900000</v>
      </c>
    </row>
    <row r="144" spans="1:17" ht="15" customHeight="1">
      <c r="A144" s="159" t="s">
        <v>75</v>
      </c>
      <c r="B144" s="159"/>
      <c r="C144" s="159"/>
      <c r="D144" s="159"/>
      <c r="E144" s="159"/>
      <c r="F144" s="160" t="s">
        <v>76</v>
      </c>
      <c r="G144" s="160"/>
      <c r="H144" s="93">
        <v>12</v>
      </c>
      <c r="I144" s="86">
        <v>200000</v>
      </c>
    </row>
    <row r="145" spans="1:17" ht="15" customHeight="1">
      <c r="A145" s="159" t="s">
        <v>75</v>
      </c>
      <c r="B145" s="159"/>
      <c r="C145" s="159"/>
      <c r="D145" s="159"/>
      <c r="E145" s="159"/>
      <c r="F145" s="160" t="s">
        <v>76</v>
      </c>
      <c r="G145" s="160"/>
      <c r="H145" s="93">
        <v>20</v>
      </c>
      <c r="I145" s="86">
        <v>960000</v>
      </c>
    </row>
    <row r="146" spans="1:17" ht="15" customHeight="1">
      <c r="A146" s="159" t="s">
        <v>88</v>
      </c>
      <c r="B146" s="159"/>
      <c r="C146" s="159"/>
      <c r="D146" s="159"/>
      <c r="E146" s="159"/>
      <c r="F146" s="160" t="s">
        <v>76</v>
      </c>
      <c r="G146" s="160"/>
      <c r="H146" s="93">
        <v>100</v>
      </c>
      <c r="I146" s="86">
        <v>50000</v>
      </c>
    </row>
    <row r="147" spans="1:17" ht="15" customHeight="1">
      <c r="A147" s="159" t="s">
        <v>88</v>
      </c>
      <c r="B147" s="159"/>
      <c r="C147" s="159"/>
      <c r="D147" s="159"/>
      <c r="E147" s="159"/>
      <c r="F147" s="160" t="s">
        <v>76</v>
      </c>
      <c r="G147" s="160"/>
      <c r="H147" s="93">
        <v>12</v>
      </c>
      <c r="I147" s="86">
        <v>50000</v>
      </c>
    </row>
    <row r="148" spans="1:17" s="54" customFormat="1">
      <c r="A148" s="159" t="s">
        <v>79</v>
      </c>
      <c r="B148" s="159"/>
      <c r="C148" s="159"/>
      <c r="D148" s="159"/>
      <c r="E148" s="159"/>
      <c r="F148" s="160" t="s">
        <v>80</v>
      </c>
      <c r="G148" s="160"/>
      <c r="H148" s="40">
        <v>20</v>
      </c>
      <c r="I148" s="86">
        <v>10000</v>
      </c>
      <c r="J148" s="61"/>
      <c r="K148" s="61"/>
      <c r="L148" s="61"/>
      <c r="M148" s="61"/>
      <c r="N148" s="61"/>
      <c r="O148" s="61"/>
      <c r="P148" s="61"/>
      <c r="Q148" s="61"/>
    </row>
    <row r="149" spans="1:17" ht="15.75" customHeight="1">
      <c r="A149" s="159" t="s">
        <v>79</v>
      </c>
      <c r="B149" s="159"/>
      <c r="C149" s="159"/>
      <c r="D149" s="159"/>
      <c r="E149" s="159"/>
      <c r="F149" s="160" t="s">
        <v>80</v>
      </c>
      <c r="G149" s="160"/>
      <c r="H149" s="40">
        <v>100</v>
      </c>
      <c r="I149" s="86">
        <v>10000</v>
      </c>
    </row>
    <row r="150" spans="1:17" ht="15" customHeight="1">
      <c r="A150" s="159"/>
      <c r="B150" s="159"/>
      <c r="C150" s="159"/>
      <c r="D150" s="159"/>
      <c r="E150" s="159"/>
      <c r="F150" s="160"/>
      <c r="G150" s="160"/>
      <c r="H150" s="40"/>
      <c r="I150" s="89">
        <f>SUM(I141:I149)</f>
        <v>9290000</v>
      </c>
    </row>
    <row r="151" spans="1:17" ht="73.5" customHeight="1">
      <c r="A151" s="6">
        <v>3</v>
      </c>
      <c r="B151" s="6" t="s">
        <v>66</v>
      </c>
      <c r="C151" s="6">
        <v>4</v>
      </c>
      <c r="D151" s="106" t="s">
        <v>17</v>
      </c>
      <c r="E151" s="95" t="s">
        <v>144</v>
      </c>
      <c r="F151" s="6" t="s">
        <v>4</v>
      </c>
      <c r="G151" s="6">
        <v>100</v>
      </c>
      <c r="H151" s="169">
        <v>50010000</v>
      </c>
      <c r="I151" s="169"/>
    </row>
    <row r="152" spans="1:17" ht="76.5" customHeight="1">
      <c r="A152" s="161" t="s">
        <v>145</v>
      </c>
      <c r="B152" s="161"/>
      <c r="C152" s="161"/>
      <c r="D152" s="161"/>
      <c r="E152" s="161"/>
      <c r="F152" s="161"/>
      <c r="G152" s="161"/>
      <c r="H152" s="161"/>
      <c r="I152" s="161"/>
    </row>
    <row r="153" spans="1:17" ht="15" customHeight="1">
      <c r="A153" s="162"/>
      <c r="B153" s="163"/>
      <c r="C153" s="163"/>
      <c r="D153" s="163"/>
      <c r="E153" s="163"/>
      <c r="F153" s="163"/>
      <c r="G153" s="163"/>
      <c r="H153" s="163"/>
      <c r="I153" s="164"/>
    </row>
    <row r="154" spans="1:17" ht="15" customHeight="1">
      <c r="A154" s="174" t="s">
        <v>69</v>
      </c>
      <c r="B154" s="174"/>
      <c r="C154" s="174"/>
      <c r="D154" s="174"/>
      <c r="E154" s="174"/>
      <c r="F154" s="174" t="s">
        <v>70</v>
      </c>
      <c r="G154" s="174"/>
      <c r="H154" s="74" t="s">
        <v>124</v>
      </c>
      <c r="I154" s="62">
        <v>2015</v>
      </c>
    </row>
    <row r="155" spans="1:17" ht="15" customHeight="1">
      <c r="A155" s="159" t="s">
        <v>94</v>
      </c>
      <c r="B155" s="159"/>
      <c r="C155" s="159"/>
      <c r="D155" s="159"/>
      <c r="E155" s="159"/>
      <c r="F155" s="168" t="s">
        <v>95</v>
      </c>
      <c r="G155" s="168"/>
      <c r="H155" s="85">
        <v>100</v>
      </c>
      <c r="I155" s="88">
        <v>10000</v>
      </c>
    </row>
    <row r="156" spans="1:17" ht="15" customHeight="1">
      <c r="A156" s="159" t="s">
        <v>94</v>
      </c>
      <c r="B156" s="159"/>
      <c r="C156" s="159"/>
      <c r="D156" s="159"/>
      <c r="E156" s="159"/>
      <c r="F156" s="168" t="s">
        <v>95</v>
      </c>
      <c r="G156" s="168"/>
      <c r="H156" s="85">
        <v>20</v>
      </c>
      <c r="I156" s="88">
        <v>1000000</v>
      </c>
    </row>
    <row r="157" spans="1:17" ht="15" customHeight="1">
      <c r="A157" s="159" t="s">
        <v>75</v>
      </c>
      <c r="B157" s="159"/>
      <c r="C157" s="159"/>
      <c r="D157" s="159"/>
      <c r="E157" s="159"/>
      <c r="F157" s="160" t="s">
        <v>76</v>
      </c>
      <c r="G157" s="160"/>
      <c r="H157" s="40">
        <v>100</v>
      </c>
      <c r="I157" s="88">
        <v>29000000</v>
      </c>
    </row>
    <row r="158" spans="1:17" ht="15" customHeight="1">
      <c r="A158" s="159" t="s">
        <v>75</v>
      </c>
      <c r="B158" s="159"/>
      <c r="C158" s="159"/>
      <c r="D158" s="159"/>
      <c r="E158" s="159"/>
      <c r="F158" s="160" t="s">
        <v>76</v>
      </c>
      <c r="G158" s="160"/>
      <c r="H158" s="40">
        <v>20</v>
      </c>
      <c r="I158" s="88">
        <v>19000000</v>
      </c>
    </row>
    <row r="159" spans="1:17" ht="15" customHeight="1">
      <c r="A159" s="159" t="s">
        <v>83</v>
      </c>
      <c r="B159" s="159"/>
      <c r="C159" s="159"/>
      <c r="D159" s="159"/>
      <c r="E159" s="159"/>
      <c r="F159" s="160" t="s">
        <v>84</v>
      </c>
      <c r="G159" s="160"/>
      <c r="H159" s="40">
        <v>100</v>
      </c>
      <c r="I159" s="88">
        <v>1000000</v>
      </c>
    </row>
    <row r="160" spans="1:17" s="54" customFormat="1">
      <c r="A160" s="159"/>
      <c r="B160" s="159"/>
      <c r="C160" s="159"/>
      <c r="D160" s="159"/>
      <c r="E160" s="159"/>
      <c r="F160" s="160"/>
      <c r="G160" s="160"/>
      <c r="H160" s="40"/>
      <c r="I160" s="94">
        <f>SUM(I155:I159)</f>
        <v>50010000</v>
      </c>
      <c r="J160" s="61"/>
      <c r="K160" s="61"/>
      <c r="L160" s="61"/>
      <c r="M160" s="61"/>
      <c r="N160" s="61"/>
      <c r="O160" s="61"/>
      <c r="P160" s="61"/>
      <c r="Q160" s="61"/>
    </row>
    <row r="161" spans="1:17" ht="78.75" customHeight="1">
      <c r="A161" s="6">
        <v>3</v>
      </c>
      <c r="B161" s="6" t="s">
        <v>66</v>
      </c>
      <c r="C161" s="6">
        <v>5</v>
      </c>
      <c r="D161" s="106" t="s">
        <v>96</v>
      </c>
      <c r="E161" s="95" t="s">
        <v>97</v>
      </c>
      <c r="F161" s="6" t="s">
        <v>4</v>
      </c>
      <c r="G161" s="6">
        <v>100</v>
      </c>
      <c r="H161" s="182">
        <v>3170000</v>
      </c>
      <c r="I161" s="182"/>
    </row>
    <row r="162" spans="1:17" ht="61.5" customHeight="1">
      <c r="A162" s="161" t="s">
        <v>98</v>
      </c>
      <c r="B162" s="161"/>
      <c r="C162" s="161"/>
      <c r="D162" s="161"/>
      <c r="E162" s="161"/>
      <c r="F162" s="161"/>
      <c r="G162" s="161"/>
      <c r="H162" s="161"/>
      <c r="I162" s="161"/>
    </row>
    <row r="163" spans="1:17" ht="15" customHeight="1">
      <c r="A163" s="103"/>
      <c r="B163" s="103"/>
      <c r="C163" s="103"/>
      <c r="D163" s="103"/>
      <c r="E163" s="103"/>
      <c r="F163" s="103"/>
      <c r="G163" s="103"/>
      <c r="H163" s="103"/>
      <c r="I163" s="104"/>
    </row>
    <row r="164" spans="1:17" ht="15" customHeight="1">
      <c r="A164" s="174" t="s">
        <v>69</v>
      </c>
      <c r="B164" s="174"/>
      <c r="C164" s="174"/>
      <c r="D164" s="174"/>
      <c r="E164" s="174"/>
      <c r="F164" s="174" t="s">
        <v>70</v>
      </c>
      <c r="G164" s="174"/>
      <c r="H164" s="74" t="s">
        <v>124</v>
      </c>
      <c r="I164" s="62">
        <v>2015</v>
      </c>
    </row>
    <row r="165" spans="1:17" ht="15" customHeight="1">
      <c r="A165" s="159" t="s">
        <v>71</v>
      </c>
      <c r="B165" s="159"/>
      <c r="C165" s="159"/>
      <c r="D165" s="159"/>
      <c r="E165" s="159"/>
      <c r="F165" s="160" t="s">
        <v>72</v>
      </c>
      <c r="G165" s="160"/>
      <c r="H165" s="40">
        <v>20</v>
      </c>
      <c r="I165" s="78">
        <v>300000</v>
      </c>
    </row>
    <row r="166" spans="1:17" ht="15" customHeight="1">
      <c r="A166" s="159" t="s">
        <v>71</v>
      </c>
      <c r="B166" s="159"/>
      <c r="C166" s="159"/>
      <c r="D166" s="159"/>
      <c r="E166" s="159"/>
      <c r="F166" s="160" t="s">
        <v>72</v>
      </c>
      <c r="G166" s="160"/>
      <c r="H166" s="40">
        <v>100</v>
      </c>
      <c r="I166" s="78">
        <v>20000</v>
      </c>
    </row>
    <row r="167" spans="1:17" ht="15" customHeight="1">
      <c r="A167" s="159" t="s">
        <v>75</v>
      </c>
      <c r="B167" s="159"/>
      <c r="C167" s="159"/>
      <c r="D167" s="159"/>
      <c r="E167" s="159"/>
      <c r="F167" s="160" t="s">
        <v>76</v>
      </c>
      <c r="G167" s="160"/>
      <c r="H167" s="40">
        <v>100</v>
      </c>
      <c r="I167" s="78">
        <v>20000</v>
      </c>
    </row>
    <row r="168" spans="1:17" ht="15" customHeight="1">
      <c r="A168" s="159" t="s">
        <v>75</v>
      </c>
      <c r="B168" s="159"/>
      <c r="C168" s="159"/>
      <c r="D168" s="159"/>
      <c r="E168" s="159"/>
      <c r="F168" s="160" t="s">
        <v>76</v>
      </c>
      <c r="G168" s="160"/>
      <c r="H168" s="40">
        <v>12</v>
      </c>
      <c r="I168" s="78">
        <v>2500000</v>
      </c>
    </row>
    <row r="169" spans="1:17" ht="15" customHeight="1">
      <c r="A169" s="159" t="s">
        <v>75</v>
      </c>
      <c r="B169" s="159"/>
      <c r="C169" s="159"/>
      <c r="D169" s="159"/>
      <c r="E169" s="159"/>
      <c r="F169" s="160" t="s">
        <v>76</v>
      </c>
      <c r="G169" s="160"/>
      <c r="H169" s="40">
        <v>20</v>
      </c>
      <c r="I169" s="78">
        <v>10000</v>
      </c>
    </row>
    <row r="170" spans="1:17" ht="15" customHeight="1">
      <c r="A170" s="159" t="s">
        <v>88</v>
      </c>
      <c r="B170" s="159"/>
      <c r="C170" s="159"/>
      <c r="D170" s="159"/>
      <c r="E170" s="159"/>
      <c r="F170" s="160" t="s">
        <v>89</v>
      </c>
      <c r="G170" s="160"/>
      <c r="H170" s="40">
        <v>12</v>
      </c>
      <c r="I170" s="78">
        <v>10000</v>
      </c>
    </row>
    <row r="171" spans="1:17" s="54" customFormat="1">
      <c r="A171" s="159" t="s">
        <v>79</v>
      </c>
      <c r="B171" s="159"/>
      <c r="C171" s="159"/>
      <c r="D171" s="159"/>
      <c r="E171" s="159"/>
      <c r="F171" s="160" t="s">
        <v>80</v>
      </c>
      <c r="G171" s="160"/>
      <c r="H171" s="40">
        <v>20</v>
      </c>
      <c r="I171" s="78">
        <v>300000</v>
      </c>
      <c r="J171" s="61"/>
      <c r="K171" s="61"/>
      <c r="L171" s="61"/>
      <c r="M171" s="61"/>
      <c r="N171" s="61"/>
      <c r="O171" s="61"/>
      <c r="P171" s="61"/>
      <c r="Q171" s="61"/>
    </row>
    <row r="172" spans="1:17" ht="15.75" customHeight="1">
      <c r="A172" s="159" t="s">
        <v>79</v>
      </c>
      <c r="B172" s="159"/>
      <c r="C172" s="159"/>
      <c r="D172" s="159"/>
      <c r="E172" s="159"/>
      <c r="F172" s="160" t="s">
        <v>80</v>
      </c>
      <c r="G172" s="160"/>
      <c r="H172" s="40">
        <v>100</v>
      </c>
      <c r="I172" s="78">
        <v>10000</v>
      </c>
    </row>
    <row r="173" spans="1:17" ht="15.75" customHeight="1">
      <c r="A173" s="159"/>
      <c r="B173" s="159"/>
      <c r="C173" s="159"/>
      <c r="D173" s="159"/>
      <c r="E173" s="159"/>
      <c r="F173" s="160"/>
      <c r="G173" s="160"/>
      <c r="H173" s="40"/>
      <c r="I173" s="80">
        <f>SUM(I165:I172)</f>
        <v>3170000</v>
      </c>
    </row>
    <row r="174" spans="1:17" ht="85.5" customHeight="1">
      <c r="A174" s="6">
        <v>3</v>
      </c>
      <c r="B174" s="6" t="s">
        <v>66</v>
      </c>
      <c r="C174" s="6">
        <v>6</v>
      </c>
      <c r="D174" s="106" t="s">
        <v>63</v>
      </c>
      <c r="E174" s="95" t="s">
        <v>146</v>
      </c>
      <c r="F174" s="6" t="s">
        <v>4</v>
      </c>
      <c r="G174" s="6">
        <v>100</v>
      </c>
      <c r="H174" s="169">
        <v>1050000</v>
      </c>
      <c r="I174" s="169"/>
    </row>
    <row r="175" spans="1:17" ht="42" customHeight="1">
      <c r="A175" s="161" t="s">
        <v>99</v>
      </c>
      <c r="B175" s="161"/>
      <c r="C175" s="161"/>
      <c r="D175" s="161"/>
      <c r="E175" s="161"/>
      <c r="F175" s="161"/>
      <c r="G175" s="161"/>
      <c r="H175" s="161"/>
      <c r="I175" s="161"/>
    </row>
    <row r="176" spans="1:17" ht="15" customHeight="1">
      <c r="A176" s="162"/>
      <c r="B176" s="163"/>
      <c r="C176" s="163"/>
      <c r="D176" s="163"/>
      <c r="E176" s="163"/>
      <c r="F176" s="163"/>
      <c r="G176" s="163"/>
      <c r="H176" s="163"/>
      <c r="I176" s="164"/>
    </row>
    <row r="177" spans="1:17" ht="15" customHeight="1">
      <c r="A177" s="174" t="s">
        <v>69</v>
      </c>
      <c r="B177" s="174"/>
      <c r="C177" s="174"/>
      <c r="D177" s="174"/>
      <c r="E177" s="174"/>
      <c r="F177" s="174" t="s">
        <v>70</v>
      </c>
      <c r="G177" s="174"/>
      <c r="H177" s="74" t="s">
        <v>124</v>
      </c>
      <c r="I177" s="62">
        <v>2015</v>
      </c>
    </row>
    <row r="178" spans="1:17" ht="15" customHeight="1">
      <c r="A178" s="159" t="s">
        <v>71</v>
      </c>
      <c r="B178" s="159"/>
      <c r="C178" s="159"/>
      <c r="D178" s="159"/>
      <c r="E178" s="159"/>
      <c r="F178" s="160" t="s">
        <v>72</v>
      </c>
      <c r="G178" s="160"/>
      <c r="H178" s="40">
        <v>20</v>
      </c>
      <c r="I178" s="88">
        <v>50000</v>
      </c>
    </row>
    <row r="179" spans="1:17" ht="15" customHeight="1">
      <c r="A179" s="159" t="s">
        <v>71</v>
      </c>
      <c r="B179" s="159"/>
      <c r="C179" s="159"/>
      <c r="D179" s="159"/>
      <c r="E179" s="159"/>
      <c r="F179" s="160" t="s">
        <v>72</v>
      </c>
      <c r="G179" s="160"/>
      <c r="H179" s="40">
        <v>100</v>
      </c>
      <c r="I179" s="88">
        <v>500000</v>
      </c>
    </row>
    <row r="180" spans="1:17" ht="15" customHeight="1">
      <c r="A180" s="159" t="s">
        <v>75</v>
      </c>
      <c r="B180" s="159"/>
      <c r="C180" s="159"/>
      <c r="D180" s="159"/>
      <c r="E180" s="159"/>
      <c r="F180" s="160" t="s">
        <v>76</v>
      </c>
      <c r="G180" s="160"/>
      <c r="H180" s="40">
        <v>100</v>
      </c>
      <c r="I180" s="88">
        <v>100000</v>
      </c>
    </row>
    <row r="181" spans="1:17" s="54" customFormat="1">
      <c r="A181" s="159" t="s">
        <v>75</v>
      </c>
      <c r="B181" s="159"/>
      <c r="C181" s="159"/>
      <c r="D181" s="159"/>
      <c r="E181" s="159"/>
      <c r="F181" s="160" t="s">
        <v>76</v>
      </c>
      <c r="G181" s="160"/>
      <c r="H181" s="40">
        <v>20</v>
      </c>
      <c r="I181" s="88">
        <v>50000</v>
      </c>
      <c r="J181" s="61"/>
      <c r="K181" s="61"/>
      <c r="L181" s="61"/>
      <c r="M181" s="61"/>
      <c r="N181" s="61"/>
      <c r="O181" s="61"/>
      <c r="P181" s="61"/>
      <c r="Q181" s="61"/>
    </row>
    <row r="182" spans="1:17" ht="15.75" customHeight="1">
      <c r="A182" s="159" t="s">
        <v>79</v>
      </c>
      <c r="B182" s="159"/>
      <c r="C182" s="159"/>
      <c r="D182" s="159"/>
      <c r="E182" s="159"/>
      <c r="F182" s="160" t="s">
        <v>80</v>
      </c>
      <c r="G182" s="160"/>
      <c r="H182" s="40">
        <v>100</v>
      </c>
      <c r="I182" s="88">
        <v>300000</v>
      </c>
    </row>
    <row r="183" spans="1:17" ht="15.75" customHeight="1">
      <c r="A183" s="159" t="s">
        <v>79</v>
      </c>
      <c r="B183" s="159"/>
      <c r="C183" s="159"/>
      <c r="D183" s="159"/>
      <c r="E183" s="159"/>
      <c r="F183" s="160" t="s">
        <v>80</v>
      </c>
      <c r="G183" s="160"/>
      <c r="H183" s="40">
        <v>20</v>
      </c>
      <c r="I183" s="88">
        <v>50000</v>
      </c>
    </row>
    <row r="184" spans="1:17" ht="15" customHeight="1">
      <c r="A184" s="159"/>
      <c r="B184" s="159"/>
      <c r="C184" s="159"/>
      <c r="D184" s="159"/>
      <c r="E184" s="159"/>
      <c r="F184" s="160"/>
      <c r="G184" s="160"/>
      <c r="H184" s="40"/>
      <c r="I184" s="88">
        <f>SUM(I178:I183)</f>
        <v>1050000</v>
      </c>
    </row>
    <row r="185" spans="1:17" ht="50.25" customHeight="1">
      <c r="A185" s="6">
        <v>3</v>
      </c>
      <c r="B185" s="6" t="s">
        <v>66</v>
      </c>
      <c r="C185" s="6">
        <v>7</v>
      </c>
      <c r="D185" s="106" t="s">
        <v>100</v>
      </c>
      <c r="E185" s="95" t="s">
        <v>101</v>
      </c>
      <c r="F185" s="6" t="s">
        <v>4</v>
      </c>
      <c r="G185" s="6">
        <v>100</v>
      </c>
      <c r="H185" s="167">
        <v>620000</v>
      </c>
      <c r="I185" s="167"/>
    </row>
    <row r="186" spans="1:17" ht="55.5" customHeight="1">
      <c r="A186" s="161" t="s">
        <v>102</v>
      </c>
      <c r="B186" s="161"/>
      <c r="C186" s="161"/>
      <c r="D186" s="161"/>
      <c r="E186" s="161"/>
      <c r="F186" s="161"/>
      <c r="G186" s="161"/>
      <c r="H186" s="161"/>
      <c r="I186" s="161"/>
    </row>
    <row r="187" spans="1:17" ht="15" customHeight="1">
      <c r="A187" s="103"/>
      <c r="B187" s="103"/>
      <c r="C187" s="103"/>
      <c r="D187" s="103"/>
      <c r="E187" s="103"/>
      <c r="F187" s="103"/>
      <c r="G187" s="103"/>
      <c r="H187" s="103"/>
      <c r="I187" s="104"/>
    </row>
    <row r="188" spans="1:17" ht="15" customHeight="1">
      <c r="A188" s="174" t="s">
        <v>69</v>
      </c>
      <c r="B188" s="174"/>
      <c r="C188" s="174"/>
      <c r="D188" s="174"/>
      <c r="E188" s="174"/>
      <c r="F188" s="174" t="s">
        <v>70</v>
      </c>
      <c r="G188" s="174"/>
      <c r="H188" s="74" t="s">
        <v>124</v>
      </c>
      <c r="I188" s="62">
        <v>2015</v>
      </c>
    </row>
    <row r="189" spans="1:17" ht="15" customHeight="1">
      <c r="A189" s="159" t="s">
        <v>71</v>
      </c>
      <c r="B189" s="159"/>
      <c r="C189" s="159"/>
      <c r="D189" s="159"/>
      <c r="E189" s="159"/>
      <c r="F189" s="160" t="s">
        <v>72</v>
      </c>
      <c r="G189" s="160"/>
      <c r="H189" s="40">
        <v>100</v>
      </c>
      <c r="I189" s="88">
        <v>250000</v>
      </c>
    </row>
    <row r="190" spans="1:17" s="54" customFormat="1">
      <c r="A190" s="159" t="s">
        <v>71</v>
      </c>
      <c r="B190" s="159"/>
      <c r="C190" s="159"/>
      <c r="D190" s="159"/>
      <c r="E190" s="159"/>
      <c r="F190" s="160" t="s">
        <v>72</v>
      </c>
      <c r="G190" s="160"/>
      <c r="H190" s="40">
        <v>10</v>
      </c>
      <c r="I190" s="88">
        <v>10000</v>
      </c>
      <c r="J190" s="61"/>
      <c r="K190" s="61"/>
      <c r="L190" s="61"/>
      <c r="M190" s="61"/>
      <c r="N190" s="61"/>
      <c r="O190" s="61"/>
      <c r="P190" s="61"/>
      <c r="Q190" s="61"/>
    </row>
    <row r="191" spans="1:17">
      <c r="A191" s="159" t="s">
        <v>75</v>
      </c>
      <c r="B191" s="159"/>
      <c r="C191" s="159"/>
      <c r="D191" s="159"/>
      <c r="E191" s="159"/>
      <c r="F191" s="160" t="s">
        <v>76</v>
      </c>
      <c r="G191" s="160"/>
      <c r="H191" s="40">
        <v>100</v>
      </c>
      <c r="I191" s="88">
        <v>100000</v>
      </c>
    </row>
    <row r="192" spans="1:17" ht="15.75" customHeight="1">
      <c r="A192" s="159" t="s">
        <v>88</v>
      </c>
      <c r="B192" s="159"/>
      <c r="C192" s="159"/>
      <c r="D192" s="159"/>
      <c r="E192" s="159"/>
      <c r="F192" s="160" t="s">
        <v>89</v>
      </c>
      <c r="G192" s="160"/>
      <c r="H192" s="40">
        <v>100</v>
      </c>
      <c r="I192" s="88">
        <v>10000</v>
      </c>
    </row>
    <row r="193" spans="1:17" ht="15" customHeight="1">
      <c r="A193" s="159" t="s">
        <v>79</v>
      </c>
      <c r="B193" s="159"/>
      <c r="C193" s="159"/>
      <c r="D193" s="159"/>
      <c r="E193" s="159"/>
      <c r="F193" s="160" t="s">
        <v>80</v>
      </c>
      <c r="G193" s="160"/>
      <c r="H193" s="40">
        <v>100</v>
      </c>
      <c r="I193" s="88">
        <v>250000</v>
      </c>
    </row>
    <row r="194" spans="1:17" ht="15" customHeight="1">
      <c r="A194" s="159"/>
      <c r="B194" s="159"/>
      <c r="C194" s="159"/>
      <c r="D194" s="159"/>
      <c r="E194" s="159"/>
      <c r="F194" s="160"/>
      <c r="G194" s="160"/>
      <c r="H194" s="40"/>
      <c r="I194" s="88">
        <f>SUM(I189:I193)</f>
        <v>620000</v>
      </c>
    </row>
    <row r="195" spans="1:17" ht="48.75" customHeight="1">
      <c r="A195" s="6">
        <v>3</v>
      </c>
      <c r="B195" s="6" t="s">
        <v>87</v>
      </c>
      <c r="C195" s="6">
        <v>8</v>
      </c>
      <c r="D195" s="106" t="s">
        <v>11</v>
      </c>
      <c r="E195" s="95" t="s">
        <v>103</v>
      </c>
      <c r="F195" s="6" t="s">
        <v>4</v>
      </c>
      <c r="G195" s="6">
        <v>100</v>
      </c>
      <c r="H195" s="167">
        <v>345000</v>
      </c>
      <c r="I195" s="167"/>
    </row>
    <row r="196" spans="1:17" ht="24.75" customHeight="1">
      <c r="A196" s="161" t="s">
        <v>104</v>
      </c>
      <c r="B196" s="161"/>
      <c r="C196" s="161"/>
      <c r="D196" s="161"/>
      <c r="E196" s="161"/>
      <c r="F196" s="161"/>
      <c r="G196" s="161"/>
      <c r="H196" s="161"/>
      <c r="I196" s="161"/>
    </row>
    <row r="197" spans="1:17" ht="15" customHeight="1">
      <c r="A197" s="103"/>
      <c r="B197" s="103"/>
      <c r="C197" s="103"/>
      <c r="D197" s="103"/>
      <c r="E197" s="103"/>
      <c r="F197" s="103"/>
      <c r="G197" s="103"/>
      <c r="H197" s="103"/>
      <c r="I197" s="104"/>
    </row>
    <row r="198" spans="1:17" ht="15" customHeight="1">
      <c r="A198" s="174" t="s">
        <v>69</v>
      </c>
      <c r="B198" s="174"/>
      <c r="C198" s="174"/>
      <c r="D198" s="174"/>
      <c r="E198" s="174"/>
      <c r="F198" s="174" t="s">
        <v>70</v>
      </c>
      <c r="G198" s="174"/>
      <c r="H198" s="74" t="s">
        <v>124</v>
      </c>
      <c r="I198" s="62">
        <v>2015</v>
      </c>
    </row>
    <row r="199" spans="1:17" s="54" customFormat="1">
      <c r="A199" s="159" t="s">
        <v>71</v>
      </c>
      <c r="B199" s="159"/>
      <c r="C199" s="159"/>
      <c r="D199" s="159"/>
      <c r="E199" s="159"/>
      <c r="F199" s="160" t="s">
        <v>72</v>
      </c>
      <c r="G199" s="160"/>
      <c r="H199" s="40">
        <v>100</v>
      </c>
      <c r="I199" s="88">
        <v>5000</v>
      </c>
      <c r="J199" s="61"/>
      <c r="K199" s="61"/>
      <c r="L199" s="61"/>
      <c r="M199" s="61"/>
      <c r="N199" s="61"/>
      <c r="O199" s="61"/>
      <c r="P199" s="61"/>
      <c r="Q199" s="61"/>
    </row>
    <row r="200" spans="1:17">
      <c r="A200" s="159" t="s">
        <v>75</v>
      </c>
      <c r="B200" s="159"/>
      <c r="C200" s="159"/>
      <c r="D200" s="159"/>
      <c r="E200" s="159"/>
      <c r="F200" s="160" t="s">
        <v>76</v>
      </c>
      <c r="G200" s="160"/>
      <c r="H200" s="40">
        <v>100</v>
      </c>
      <c r="I200" s="88">
        <v>100000</v>
      </c>
    </row>
    <row r="201" spans="1:17" ht="15.75" customHeight="1">
      <c r="A201" s="159" t="s">
        <v>88</v>
      </c>
      <c r="B201" s="159"/>
      <c r="C201" s="159"/>
      <c r="D201" s="159"/>
      <c r="E201" s="159"/>
      <c r="F201" s="160" t="s">
        <v>89</v>
      </c>
      <c r="G201" s="160"/>
      <c r="H201" s="40">
        <v>100</v>
      </c>
      <c r="I201" s="88">
        <v>200000</v>
      </c>
    </row>
    <row r="202" spans="1:17" ht="15" customHeight="1">
      <c r="A202" s="159" t="s">
        <v>79</v>
      </c>
      <c r="B202" s="159"/>
      <c r="C202" s="159"/>
      <c r="D202" s="159"/>
      <c r="E202" s="159"/>
      <c r="F202" s="160" t="s">
        <v>80</v>
      </c>
      <c r="G202" s="160"/>
      <c r="H202" s="40">
        <v>100</v>
      </c>
      <c r="I202" s="88">
        <v>40000</v>
      </c>
    </row>
    <row r="203" spans="1:17" ht="15" customHeight="1">
      <c r="A203" s="159"/>
      <c r="B203" s="159"/>
      <c r="C203" s="159"/>
      <c r="D203" s="159"/>
      <c r="E203" s="159"/>
      <c r="F203" s="160"/>
      <c r="G203" s="160"/>
      <c r="H203" s="40"/>
      <c r="I203" s="94">
        <f>SUM(I199:I202)</f>
        <v>345000</v>
      </c>
    </row>
    <row r="204" spans="1:17" ht="51" customHeight="1">
      <c r="A204" s="6">
        <v>3</v>
      </c>
      <c r="B204" s="6" t="s">
        <v>66</v>
      </c>
      <c r="C204" s="6">
        <v>9</v>
      </c>
      <c r="D204" s="106" t="s">
        <v>105</v>
      </c>
      <c r="E204" s="95" t="s">
        <v>106</v>
      </c>
      <c r="F204" s="6" t="s">
        <v>4</v>
      </c>
      <c r="G204" s="6">
        <v>100</v>
      </c>
      <c r="H204" s="167">
        <v>4060000</v>
      </c>
      <c r="I204" s="167"/>
    </row>
    <row r="205" spans="1:17" ht="36" customHeight="1">
      <c r="A205" s="161" t="s">
        <v>135</v>
      </c>
      <c r="B205" s="161"/>
      <c r="C205" s="161"/>
      <c r="D205" s="161"/>
      <c r="E205" s="161"/>
      <c r="F205" s="161"/>
      <c r="G205" s="161"/>
      <c r="H205" s="161"/>
      <c r="I205" s="161"/>
    </row>
    <row r="206" spans="1:17" ht="15" customHeight="1">
      <c r="A206" s="162"/>
      <c r="B206" s="163"/>
      <c r="C206" s="163"/>
      <c r="D206" s="163"/>
      <c r="E206" s="163"/>
      <c r="F206" s="163"/>
      <c r="G206" s="163"/>
      <c r="H206" s="163"/>
      <c r="I206" s="164"/>
    </row>
    <row r="207" spans="1:17" ht="15" customHeight="1">
      <c r="A207" s="174" t="s">
        <v>69</v>
      </c>
      <c r="B207" s="174"/>
      <c r="C207" s="174"/>
      <c r="D207" s="174"/>
      <c r="E207" s="174"/>
      <c r="F207" s="174" t="s">
        <v>70</v>
      </c>
      <c r="G207" s="174"/>
      <c r="H207" s="74" t="s">
        <v>124</v>
      </c>
      <c r="I207" s="62">
        <v>2015</v>
      </c>
    </row>
    <row r="208" spans="1:17" ht="15" customHeight="1">
      <c r="A208" s="159" t="s">
        <v>107</v>
      </c>
      <c r="B208" s="159"/>
      <c r="C208" s="159"/>
      <c r="D208" s="159"/>
      <c r="E208" s="159"/>
      <c r="F208" s="168" t="s">
        <v>108</v>
      </c>
      <c r="G208" s="168"/>
      <c r="H208" s="85">
        <v>100</v>
      </c>
      <c r="I208" s="86">
        <v>590000</v>
      </c>
    </row>
    <row r="209" spans="1:21" ht="15" customHeight="1">
      <c r="A209" s="159" t="s">
        <v>109</v>
      </c>
      <c r="B209" s="159"/>
      <c r="C209" s="159"/>
      <c r="D209" s="159"/>
      <c r="E209" s="159"/>
      <c r="F209" s="168" t="s">
        <v>110</v>
      </c>
      <c r="G209" s="168"/>
      <c r="H209" s="85">
        <v>100</v>
      </c>
      <c r="I209" s="86">
        <v>890000</v>
      </c>
    </row>
    <row r="210" spans="1:21" ht="15" customHeight="1">
      <c r="A210" s="159" t="s">
        <v>111</v>
      </c>
      <c r="B210" s="159"/>
      <c r="C210" s="159"/>
      <c r="D210" s="159"/>
      <c r="E210" s="159"/>
      <c r="F210" s="168" t="s">
        <v>112</v>
      </c>
      <c r="G210" s="168"/>
      <c r="H210" s="85">
        <v>100</v>
      </c>
      <c r="I210" s="86">
        <v>675000</v>
      </c>
    </row>
    <row r="211" spans="1:21" ht="15" customHeight="1">
      <c r="A211" s="159" t="s">
        <v>113</v>
      </c>
      <c r="B211" s="159"/>
      <c r="C211" s="159"/>
      <c r="D211" s="159"/>
      <c r="E211" s="159"/>
      <c r="F211" s="168" t="s">
        <v>114</v>
      </c>
      <c r="G211" s="168"/>
      <c r="H211" s="85">
        <v>100</v>
      </c>
      <c r="I211" s="86">
        <v>25000</v>
      </c>
    </row>
    <row r="212" spans="1:21" ht="15" customHeight="1">
      <c r="A212" s="159" t="s">
        <v>115</v>
      </c>
      <c r="B212" s="159"/>
      <c r="C212" s="159"/>
      <c r="D212" s="159"/>
      <c r="E212" s="159"/>
      <c r="F212" s="168" t="s">
        <v>116</v>
      </c>
      <c r="G212" s="168"/>
      <c r="H212" s="85">
        <v>100</v>
      </c>
      <c r="I212" s="86">
        <v>30000</v>
      </c>
    </row>
    <row r="213" spans="1:21" ht="15" customHeight="1">
      <c r="A213" s="170" t="s">
        <v>117</v>
      </c>
      <c r="B213" s="170"/>
      <c r="C213" s="170"/>
      <c r="D213" s="170"/>
      <c r="E213" s="170"/>
      <c r="F213" s="168" t="s">
        <v>118</v>
      </c>
      <c r="G213" s="168"/>
      <c r="H213" s="85">
        <v>100</v>
      </c>
      <c r="I213" s="87">
        <v>600000</v>
      </c>
    </row>
    <row r="214" spans="1:21" ht="15" customHeight="1">
      <c r="A214" s="170" t="s">
        <v>119</v>
      </c>
      <c r="B214" s="170"/>
      <c r="C214" s="170"/>
      <c r="D214" s="170"/>
      <c r="E214" s="170"/>
      <c r="F214" s="168" t="s">
        <v>120</v>
      </c>
      <c r="G214" s="168"/>
      <c r="H214" s="85">
        <v>100</v>
      </c>
      <c r="I214" s="87">
        <v>650000</v>
      </c>
    </row>
    <row r="215" spans="1:21" s="151" customFormat="1" ht="15" customHeight="1">
      <c r="A215" s="180" t="s">
        <v>136</v>
      </c>
      <c r="B215" s="180"/>
      <c r="C215" s="180"/>
      <c r="D215" s="180"/>
      <c r="E215" s="180"/>
      <c r="F215" s="181" t="s">
        <v>137</v>
      </c>
      <c r="G215" s="181"/>
      <c r="H215" s="148">
        <v>100</v>
      </c>
      <c r="I215" s="149">
        <v>600000</v>
      </c>
      <c r="J215" s="150"/>
      <c r="K215" s="150"/>
      <c r="L215" s="150"/>
      <c r="M215" s="150"/>
      <c r="N215" s="150"/>
      <c r="O215" s="150"/>
      <c r="P215" s="150"/>
      <c r="Q215" s="150"/>
      <c r="R215" s="150"/>
      <c r="S215" s="150"/>
      <c r="T215" s="150"/>
      <c r="U215" s="150"/>
    </row>
    <row r="216" spans="1:21" s="54" customFormat="1">
      <c r="A216" s="159"/>
      <c r="B216" s="159"/>
      <c r="C216" s="159"/>
      <c r="D216" s="159"/>
      <c r="E216" s="159"/>
      <c r="F216" s="168"/>
      <c r="G216" s="168"/>
      <c r="H216" s="85"/>
      <c r="I216" s="89">
        <f>SUM(I208:I215)</f>
        <v>4060000</v>
      </c>
      <c r="J216" s="61"/>
      <c r="K216" s="61"/>
      <c r="L216" s="61"/>
      <c r="M216" s="61"/>
      <c r="N216" s="61"/>
      <c r="O216" s="61"/>
      <c r="P216" s="61"/>
      <c r="Q216" s="61"/>
    </row>
    <row r="217" spans="1:21" ht="143.25" customHeight="1">
      <c r="A217" s="6">
        <v>4</v>
      </c>
      <c r="B217" s="6" t="s">
        <v>66</v>
      </c>
      <c r="C217" s="6">
        <v>1</v>
      </c>
      <c r="D217" s="106" t="s">
        <v>121</v>
      </c>
      <c r="E217" s="95" t="s">
        <v>148</v>
      </c>
      <c r="F217" s="6" t="s">
        <v>4</v>
      </c>
      <c r="G217" s="6">
        <v>100</v>
      </c>
      <c r="H217" s="169">
        <v>17450000</v>
      </c>
      <c r="I217" s="169"/>
    </row>
    <row r="218" spans="1:21" ht="39.75" customHeight="1">
      <c r="A218" s="161" t="s">
        <v>147</v>
      </c>
      <c r="B218" s="161"/>
      <c r="C218" s="161"/>
      <c r="D218" s="161"/>
      <c r="E218" s="161"/>
      <c r="F218" s="161"/>
      <c r="G218" s="161"/>
      <c r="H218" s="161"/>
      <c r="I218" s="161"/>
    </row>
    <row r="219" spans="1:21" ht="15" customHeight="1">
      <c r="A219" s="162"/>
      <c r="B219" s="163"/>
      <c r="C219" s="163"/>
      <c r="D219" s="163"/>
      <c r="E219" s="163"/>
      <c r="F219" s="163"/>
      <c r="G219" s="163"/>
      <c r="H219" s="163"/>
      <c r="I219" s="164"/>
    </row>
    <row r="220" spans="1:21" ht="15" customHeight="1">
      <c r="A220" s="174" t="s">
        <v>69</v>
      </c>
      <c r="B220" s="174"/>
      <c r="C220" s="174"/>
      <c r="D220" s="174"/>
      <c r="E220" s="174"/>
      <c r="F220" s="174" t="s">
        <v>70</v>
      </c>
      <c r="G220" s="174"/>
      <c r="H220" s="74" t="s">
        <v>124</v>
      </c>
      <c r="I220" s="62">
        <v>2015</v>
      </c>
    </row>
    <row r="221" spans="1:21" ht="15" customHeight="1">
      <c r="A221" s="159" t="s">
        <v>71</v>
      </c>
      <c r="B221" s="159"/>
      <c r="C221" s="159"/>
      <c r="D221" s="159"/>
      <c r="E221" s="159"/>
      <c r="F221" s="160" t="s">
        <v>72</v>
      </c>
      <c r="G221" s="160"/>
      <c r="H221" s="40">
        <v>20</v>
      </c>
      <c r="I221" s="88">
        <v>1100000</v>
      </c>
    </row>
    <row r="222" spans="1:21" ht="15" customHeight="1">
      <c r="A222" s="159" t="s">
        <v>71</v>
      </c>
      <c r="B222" s="159"/>
      <c r="C222" s="159"/>
      <c r="D222" s="159"/>
      <c r="E222" s="159"/>
      <c r="F222" s="160" t="s">
        <v>72</v>
      </c>
      <c r="G222" s="160"/>
      <c r="H222" s="40">
        <v>100</v>
      </c>
      <c r="I222" s="88">
        <v>16000000</v>
      </c>
    </row>
    <row r="223" spans="1:21" ht="15" customHeight="1">
      <c r="A223" s="159" t="s">
        <v>94</v>
      </c>
      <c r="B223" s="159"/>
      <c r="C223" s="159"/>
      <c r="D223" s="159"/>
      <c r="E223" s="159"/>
      <c r="F223" s="168" t="s">
        <v>95</v>
      </c>
      <c r="G223" s="168"/>
      <c r="H223" s="85">
        <v>20</v>
      </c>
      <c r="I223" s="88">
        <v>10000</v>
      </c>
    </row>
    <row r="224" spans="1:21" ht="15" customHeight="1">
      <c r="A224" s="159" t="s">
        <v>94</v>
      </c>
      <c r="B224" s="159"/>
      <c r="C224" s="159"/>
      <c r="D224" s="159"/>
      <c r="E224" s="159"/>
      <c r="F224" s="168" t="s">
        <v>95</v>
      </c>
      <c r="G224" s="168"/>
      <c r="H224" s="85">
        <v>100</v>
      </c>
      <c r="I224" s="88">
        <v>10000</v>
      </c>
    </row>
    <row r="225" spans="1:17" ht="15" customHeight="1">
      <c r="A225" s="159" t="s">
        <v>75</v>
      </c>
      <c r="B225" s="159"/>
      <c r="C225" s="159"/>
      <c r="D225" s="159"/>
      <c r="E225" s="159"/>
      <c r="F225" s="160" t="s">
        <v>76</v>
      </c>
      <c r="G225" s="160"/>
      <c r="H225" s="40">
        <v>100</v>
      </c>
      <c r="I225" s="88">
        <v>10000</v>
      </c>
    </row>
    <row r="226" spans="1:17" ht="15" customHeight="1">
      <c r="A226" s="159" t="s">
        <v>79</v>
      </c>
      <c r="B226" s="159"/>
      <c r="C226" s="159"/>
      <c r="D226" s="159"/>
      <c r="E226" s="159"/>
      <c r="F226" s="160" t="s">
        <v>80</v>
      </c>
      <c r="G226" s="160"/>
      <c r="H226" s="40">
        <v>100</v>
      </c>
      <c r="I226" s="88">
        <v>10000</v>
      </c>
    </row>
    <row r="227" spans="1:17" ht="15" customHeight="1">
      <c r="A227" s="159" t="s">
        <v>79</v>
      </c>
      <c r="B227" s="159"/>
      <c r="C227" s="159"/>
      <c r="D227" s="159"/>
      <c r="E227" s="159"/>
      <c r="F227" s="160" t="s">
        <v>80</v>
      </c>
      <c r="G227" s="160"/>
      <c r="H227" s="40">
        <v>20</v>
      </c>
      <c r="I227" s="88">
        <v>10000</v>
      </c>
    </row>
    <row r="228" spans="1:17" ht="15" customHeight="1">
      <c r="A228" s="159" t="s">
        <v>77</v>
      </c>
      <c r="B228" s="159"/>
      <c r="C228" s="159"/>
      <c r="D228" s="159"/>
      <c r="E228" s="159"/>
      <c r="F228" s="160" t="s">
        <v>78</v>
      </c>
      <c r="G228" s="160"/>
      <c r="H228" s="40">
        <v>100</v>
      </c>
      <c r="I228" s="88">
        <v>300000</v>
      </c>
    </row>
    <row r="229" spans="1:17" s="54" customFormat="1">
      <c r="A229" s="159"/>
      <c r="B229" s="159"/>
      <c r="C229" s="159"/>
      <c r="D229" s="159"/>
      <c r="E229" s="159"/>
      <c r="F229" s="160"/>
      <c r="G229" s="160"/>
      <c r="H229" s="40"/>
      <c r="I229" s="94">
        <f>SUM(I221:I228)</f>
        <v>17450000</v>
      </c>
      <c r="J229" s="61"/>
      <c r="K229" s="61"/>
      <c r="L229" s="61"/>
      <c r="M229" s="61"/>
      <c r="N229" s="61"/>
      <c r="O229" s="61"/>
      <c r="P229" s="61"/>
      <c r="Q229" s="61"/>
    </row>
    <row r="230" spans="1:17" ht="66" customHeight="1">
      <c r="A230" s="6">
        <v>5</v>
      </c>
      <c r="B230" s="6" t="s">
        <v>66</v>
      </c>
      <c r="C230" s="6">
        <v>1</v>
      </c>
      <c r="D230" s="109" t="s">
        <v>233</v>
      </c>
      <c r="E230" s="95" t="s">
        <v>234</v>
      </c>
      <c r="F230" s="6" t="s">
        <v>4</v>
      </c>
      <c r="G230" s="6">
        <v>100</v>
      </c>
      <c r="H230" s="179">
        <v>1120000</v>
      </c>
      <c r="I230" s="179"/>
    </row>
    <row r="231" spans="1:17" ht="35.25" customHeight="1">
      <c r="A231" s="161" t="s">
        <v>138</v>
      </c>
      <c r="B231" s="161"/>
      <c r="C231" s="161"/>
      <c r="D231" s="161"/>
      <c r="E231" s="161"/>
      <c r="F231" s="161"/>
      <c r="G231" s="161"/>
      <c r="H231" s="161"/>
      <c r="I231" s="161"/>
    </row>
    <row r="232" spans="1:17" ht="15" customHeight="1">
      <c r="A232" s="162"/>
      <c r="B232" s="163"/>
      <c r="C232" s="163"/>
      <c r="D232" s="163"/>
      <c r="E232" s="163"/>
      <c r="F232" s="163"/>
      <c r="G232" s="163"/>
      <c r="H232" s="163"/>
      <c r="I232" s="164"/>
    </row>
    <row r="233" spans="1:17" ht="15" customHeight="1">
      <c r="A233" s="174" t="s">
        <v>69</v>
      </c>
      <c r="B233" s="174"/>
      <c r="C233" s="174"/>
      <c r="D233" s="174"/>
      <c r="E233" s="174"/>
      <c r="F233" s="174" t="s">
        <v>70</v>
      </c>
      <c r="G233" s="174"/>
      <c r="H233" s="74" t="s">
        <v>124</v>
      </c>
      <c r="I233" s="62">
        <v>2015</v>
      </c>
    </row>
    <row r="234" spans="1:17" ht="15" customHeight="1">
      <c r="A234" s="159" t="s">
        <v>71</v>
      </c>
      <c r="B234" s="159"/>
      <c r="C234" s="159"/>
      <c r="D234" s="159"/>
      <c r="E234" s="159"/>
      <c r="F234" s="160" t="s">
        <v>72</v>
      </c>
      <c r="G234" s="160"/>
      <c r="H234" s="40">
        <v>100</v>
      </c>
      <c r="I234" s="88">
        <v>100000</v>
      </c>
    </row>
    <row r="235" spans="1:17" ht="15" customHeight="1">
      <c r="A235" s="159" t="s">
        <v>71</v>
      </c>
      <c r="B235" s="159"/>
      <c r="C235" s="159"/>
      <c r="D235" s="159"/>
      <c r="E235" s="159"/>
      <c r="F235" s="160" t="s">
        <v>72</v>
      </c>
      <c r="G235" s="160"/>
      <c r="H235" s="40">
        <v>20</v>
      </c>
      <c r="I235" s="88">
        <v>550000</v>
      </c>
    </row>
    <row r="236" spans="1:17" ht="15" customHeight="1">
      <c r="A236" s="159" t="s">
        <v>71</v>
      </c>
      <c r="B236" s="159"/>
      <c r="C236" s="159"/>
      <c r="D236" s="159"/>
      <c r="E236" s="159"/>
      <c r="F236" s="160" t="s">
        <v>72</v>
      </c>
      <c r="G236" s="160"/>
      <c r="H236" s="40">
        <v>22</v>
      </c>
      <c r="I236" s="88">
        <v>10000</v>
      </c>
    </row>
    <row r="237" spans="1:17" ht="15" customHeight="1">
      <c r="A237" s="159" t="s">
        <v>75</v>
      </c>
      <c r="B237" s="159"/>
      <c r="C237" s="159"/>
      <c r="D237" s="159"/>
      <c r="E237" s="159"/>
      <c r="F237" s="160" t="s">
        <v>76</v>
      </c>
      <c r="G237" s="160"/>
      <c r="H237" s="40">
        <v>20</v>
      </c>
      <c r="I237" s="88">
        <v>100000</v>
      </c>
    </row>
    <row r="238" spans="1:17" ht="15" customHeight="1">
      <c r="A238" s="159" t="s">
        <v>75</v>
      </c>
      <c r="B238" s="159"/>
      <c r="C238" s="159"/>
      <c r="D238" s="159"/>
      <c r="E238" s="159"/>
      <c r="F238" s="160" t="s">
        <v>76</v>
      </c>
      <c r="G238" s="160"/>
      <c r="H238" s="40">
        <v>100</v>
      </c>
      <c r="I238" s="88">
        <v>100000</v>
      </c>
    </row>
    <row r="239" spans="1:17" ht="15" customHeight="1">
      <c r="A239" s="159" t="s">
        <v>79</v>
      </c>
      <c r="B239" s="159"/>
      <c r="C239" s="159"/>
      <c r="D239" s="159"/>
      <c r="E239" s="159"/>
      <c r="F239" s="160" t="s">
        <v>80</v>
      </c>
      <c r="G239" s="160"/>
      <c r="H239" s="40">
        <v>100</v>
      </c>
      <c r="I239" s="88">
        <v>50000</v>
      </c>
    </row>
    <row r="240" spans="1:17" s="54" customFormat="1">
      <c r="A240" s="159" t="s">
        <v>79</v>
      </c>
      <c r="B240" s="159"/>
      <c r="C240" s="159"/>
      <c r="D240" s="159"/>
      <c r="E240" s="159"/>
      <c r="F240" s="160" t="s">
        <v>80</v>
      </c>
      <c r="G240" s="160"/>
      <c r="H240" s="40">
        <v>20</v>
      </c>
      <c r="I240" s="88">
        <v>200000</v>
      </c>
      <c r="J240" s="61"/>
      <c r="K240" s="61"/>
      <c r="L240" s="61"/>
      <c r="M240" s="61"/>
      <c r="N240" s="61"/>
      <c r="O240" s="61"/>
      <c r="P240" s="61"/>
      <c r="Q240" s="61"/>
    </row>
    <row r="241" spans="1:21" ht="15.75" customHeight="1">
      <c r="A241" s="159" t="s">
        <v>79</v>
      </c>
      <c r="B241" s="159"/>
      <c r="C241" s="159"/>
      <c r="D241" s="159"/>
      <c r="E241" s="159"/>
      <c r="F241" s="160" t="s">
        <v>80</v>
      </c>
      <c r="G241" s="160"/>
      <c r="H241" s="40">
        <v>22</v>
      </c>
      <c r="I241" s="88">
        <v>10000</v>
      </c>
    </row>
    <row r="242" spans="1:21" ht="15.75" customHeight="1">
      <c r="A242" s="159"/>
      <c r="B242" s="159"/>
      <c r="C242" s="159"/>
      <c r="D242" s="159"/>
      <c r="E242" s="159"/>
      <c r="F242" s="160"/>
      <c r="G242" s="160"/>
      <c r="H242" s="40"/>
      <c r="I242" s="94">
        <f>SUM(I234:I241)</f>
        <v>1120000</v>
      </c>
    </row>
    <row r="243" spans="1:21" ht="148.5" customHeight="1">
      <c r="A243" s="6">
        <v>5</v>
      </c>
      <c r="B243" s="6" t="s">
        <v>66</v>
      </c>
      <c r="C243" s="6">
        <v>2</v>
      </c>
      <c r="D243" s="95" t="s">
        <v>158</v>
      </c>
      <c r="E243" s="95" t="s">
        <v>157</v>
      </c>
      <c r="F243" s="6" t="s">
        <v>4</v>
      </c>
      <c r="G243" s="6">
        <v>100</v>
      </c>
      <c r="H243" s="169">
        <v>9190000</v>
      </c>
      <c r="I243" s="169"/>
    </row>
    <row r="244" spans="1:21" ht="36.75" customHeight="1">
      <c r="A244" s="178" t="s">
        <v>159</v>
      </c>
      <c r="B244" s="178"/>
      <c r="C244" s="178"/>
      <c r="D244" s="178"/>
      <c r="E244" s="178"/>
      <c r="F244" s="178"/>
      <c r="G244" s="178"/>
      <c r="H244" s="178"/>
      <c r="I244" s="178"/>
    </row>
    <row r="245" spans="1:21" ht="15" customHeight="1">
      <c r="A245" s="162"/>
      <c r="B245" s="163"/>
      <c r="C245" s="163"/>
      <c r="D245" s="163"/>
      <c r="E245" s="163"/>
      <c r="F245" s="163"/>
      <c r="G245" s="163"/>
      <c r="H245" s="163"/>
      <c r="I245" s="164"/>
    </row>
    <row r="246" spans="1:21" ht="15" customHeight="1">
      <c r="A246" s="174" t="s">
        <v>69</v>
      </c>
      <c r="B246" s="174"/>
      <c r="C246" s="174"/>
      <c r="D246" s="174"/>
      <c r="E246" s="174"/>
      <c r="F246" s="174" t="s">
        <v>70</v>
      </c>
      <c r="G246" s="174"/>
      <c r="H246" s="74" t="s">
        <v>156</v>
      </c>
      <c r="I246" s="62">
        <v>2015</v>
      </c>
    </row>
    <row r="247" spans="1:21" ht="15" customHeight="1">
      <c r="A247" s="159" t="s">
        <v>71</v>
      </c>
      <c r="B247" s="159"/>
      <c r="C247" s="159"/>
      <c r="D247" s="159"/>
      <c r="E247" s="159"/>
      <c r="F247" s="160" t="s">
        <v>72</v>
      </c>
      <c r="G247" s="160"/>
      <c r="H247" s="40">
        <v>100</v>
      </c>
      <c r="I247" s="88">
        <v>9130000</v>
      </c>
    </row>
    <row r="248" spans="1:21" ht="15" customHeight="1">
      <c r="A248" s="159" t="s">
        <v>71</v>
      </c>
      <c r="B248" s="159"/>
      <c r="C248" s="159"/>
      <c r="D248" s="159"/>
      <c r="E248" s="159"/>
      <c r="F248" s="160" t="s">
        <v>72</v>
      </c>
      <c r="G248" s="160"/>
      <c r="H248" s="40">
        <v>20</v>
      </c>
      <c r="I248" s="88">
        <v>10000</v>
      </c>
    </row>
    <row r="249" spans="1:21" s="65" customFormat="1">
      <c r="A249" s="159" t="s">
        <v>75</v>
      </c>
      <c r="B249" s="159"/>
      <c r="C249" s="159"/>
      <c r="D249" s="159"/>
      <c r="E249" s="159"/>
      <c r="F249" s="160" t="s">
        <v>76</v>
      </c>
      <c r="G249" s="160"/>
      <c r="H249" s="40">
        <v>100</v>
      </c>
      <c r="I249" s="88">
        <v>10000</v>
      </c>
      <c r="J249" s="64"/>
      <c r="K249" s="64"/>
      <c r="L249" s="64"/>
      <c r="M249" s="64"/>
      <c r="N249" s="64"/>
      <c r="O249" s="64"/>
      <c r="P249" s="64"/>
      <c r="Q249" s="64"/>
    </row>
    <row r="250" spans="1:21" ht="15.75" customHeight="1">
      <c r="A250" s="159" t="s">
        <v>75</v>
      </c>
      <c r="B250" s="159"/>
      <c r="C250" s="159"/>
      <c r="D250" s="159"/>
      <c r="E250" s="159"/>
      <c r="F250" s="160" t="s">
        <v>76</v>
      </c>
      <c r="G250" s="160"/>
      <c r="H250" s="40">
        <v>20</v>
      </c>
      <c r="I250" s="88">
        <v>10000</v>
      </c>
    </row>
    <row r="251" spans="1:21" ht="15.75" customHeight="1">
      <c r="A251" s="159" t="s">
        <v>79</v>
      </c>
      <c r="B251" s="159"/>
      <c r="C251" s="159"/>
      <c r="D251" s="159"/>
      <c r="E251" s="159"/>
      <c r="F251" s="160" t="s">
        <v>80</v>
      </c>
      <c r="G251" s="160"/>
      <c r="H251" s="40">
        <v>100</v>
      </c>
      <c r="I251" s="88">
        <v>20000</v>
      </c>
    </row>
    <row r="252" spans="1:21" s="63" customFormat="1" ht="15" customHeight="1">
      <c r="A252" s="159" t="s">
        <v>79</v>
      </c>
      <c r="B252" s="159"/>
      <c r="C252" s="159"/>
      <c r="D252" s="159"/>
      <c r="E252" s="159"/>
      <c r="F252" s="160" t="s">
        <v>80</v>
      </c>
      <c r="G252" s="160"/>
      <c r="H252" s="40">
        <v>20</v>
      </c>
      <c r="I252" s="88">
        <v>10000</v>
      </c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</row>
    <row r="253" spans="1:21" ht="15" customHeight="1">
      <c r="A253" s="159"/>
      <c r="B253" s="159"/>
      <c r="C253" s="159"/>
      <c r="D253" s="159"/>
      <c r="E253" s="159"/>
      <c r="F253" s="160"/>
      <c r="G253" s="160"/>
      <c r="H253" s="40"/>
      <c r="I253" s="94">
        <f>SUM(I247:I252)</f>
        <v>9190000</v>
      </c>
    </row>
    <row r="254" spans="1:21" ht="75.75" customHeight="1">
      <c r="A254" s="6">
        <v>5</v>
      </c>
      <c r="B254" s="6" t="s">
        <v>66</v>
      </c>
      <c r="C254" s="6">
        <v>3</v>
      </c>
      <c r="D254" s="95" t="s">
        <v>150</v>
      </c>
      <c r="E254" s="95" t="s">
        <v>149</v>
      </c>
      <c r="F254" s="6" t="s">
        <v>4</v>
      </c>
      <c r="G254" s="6">
        <v>100</v>
      </c>
      <c r="H254" s="169">
        <v>140000</v>
      </c>
      <c r="I254" s="169"/>
    </row>
    <row r="255" spans="1:21" ht="31.5" customHeight="1">
      <c r="A255" s="161" t="s">
        <v>151</v>
      </c>
      <c r="B255" s="161"/>
      <c r="C255" s="161"/>
      <c r="D255" s="161"/>
      <c r="E255" s="161"/>
      <c r="F255" s="161"/>
      <c r="G255" s="161"/>
      <c r="H255" s="161"/>
      <c r="I255" s="161"/>
    </row>
    <row r="256" spans="1:21" ht="15" customHeight="1">
      <c r="A256" s="162"/>
      <c r="B256" s="163"/>
      <c r="C256" s="163"/>
      <c r="D256" s="163"/>
      <c r="E256" s="163"/>
      <c r="F256" s="163"/>
      <c r="G256" s="163"/>
      <c r="H256" s="163"/>
      <c r="I256" s="164"/>
    </row>
    <row r="257" spans="1:21" ht="15" customHeight="1">
      <c r="A257" s="174" t="s">
        <v>69</v>
      </c>
      <c r="B257" s="174"/>
      <c r="C257" s="174"/>
      <c r="D257" s="174"/>
      <c r="E257" s="174"/>
      <c r="F257" s="174" t="s">
        <v>70</v>
      </c>
      <c r="G257" s="174"/>
      <c r="H257" s="74" t="s">
        <v>124</v>
      </c>
      <c r="I257" s="62">
        <v>2015</v>
      </c>
    </row>
    <row r="258" spans="1:21" ht="15" customHeight="1">
      <c r="A258" s="159" t="s">
        <v>71</v>
      </c>
      <c r="B258" s="159"/>
      <c r="C258" s="159"/>
      <c r="D258" s="159"/>
      <c r="E258" s="159"/>
      <c r="F258" s="160" t="s">
        <v>72</v>
      </c>
      <c r="G258" s="160"/>
      <c r="H258" s="40">
        <v>20</v>
      </c>
      <c r="I258" s="88">
        <v>50000</v>
      </c>
    </row>
    <row r="259" spans="1:21" ht="15" customHeight="1">
      <c r="A259" s="159" t="s">
        <v>71</v>
      </c>
      <c r="B259" s="159"/>
      <c r="C259" s="159"/>
      <c r="D259" s="159"/>
      <c r="E259" s="159"/>
      <c r="F259" s="160" t="s">
        <v>72</v>
      </c>
      <c r="G259" s="160"/>
      <c r="H259" s="40">
        <v>22</v>
      </c>
      <c r="I259" s="88">
        <v>5000</v>
      </c>
    </row>
    <row r="260" spans="1:21" ht="15" customHeight="1">
      <c r="A260" s="159" t="s">
        <v>75</v>
      </c>
      <c r="B260" s="159"/>
      <c r="C260" s="159"/>
      <c r="D260" s="159"/>
      <c r="E260" s="159"/>
      <c r="F260" s="160" t="s">
        <v>76</v>
      </c>
      <c r="G260" s="160"/>
      <c r="H260" s="40">
        <v>20</v>
      </c>
      <c r="I260" s="88">
        <v>5000</v>
      </c>
    </row>
    <row r="261" spans="1:21" ht="15" customHeight="1">
      <c r="A261" s="159" t="s">
        <v>79</v>
      </c>
      <c r="B261" s="159"/>
      <c r="C261" s="159"/>
      <c r="D261" s="159"/>
      <c r="E261" s="159"/>
      <c r="F261" s="160" t="s">
        <v>80</v>
      </c>
      <c r="G261" s="160"/>
      <c r="H261" s="40">
        <v>20</v>
      </c>
      <c r="I261" s="88">
        <v>80000</v>
      </c>
    </row>
    <row r="262" spans="1:21" s="63" customFormat="1" ht="15" customHeight="1">
      <c r="A262" s="159"/>
      <c r="B262" s="159"/>
      <c r="C262" s="159"/>
      <c r="D262" s="159"/>
      <c r="E262" s="159"/>
      <c r="F262" s="160"/>
      <c r="G262" s="160"/>
      <c r="H262" s="40"/>
      <c r="I262" s="94">
        <f>SUM(I258:I261)</f>
        <v>140000</v>
      </c>
      <c r="J262" s="97"/>
      <c r="K262" s="97"/>
      <c r="L262" s="97"/>
      <c r="M262" s="97"/>
      <c r="N262" s="97"/>
      <c r="O262" s="97"/>
      <c r="P262" s="97"/>
      <c r="Q262" s="97"/>
      <c r="R262" s="97"/>
      <c r="S262" s="97"/>
      <c r="T262" s="97"/>
      <c r="U262" s="97"/>
    </row>
    <row r="263" spans="1:21" s="65" customFormat="1" ht="90">
      <c r="A263" s="82">
        <v>5</v>
      </c>
      <c r="B263" s="82" t="s">
        <v>66</v>
      </c>
      <c r="C263" s="82">
        <v>4</v>
      </c>
      <c r="D263" s="79" t="s">
        <v>122</v>
      </c>
      <c r="E263" s="79" t="s">
        <v>152</v>
      </c>
      <c r="F263" s="82" t="s">
        <v>4</v>
      </c>
      <c r="G263" s="82">
        <v>100</v>
      </c>
      <c r="H263" s="173">
        <v>1418000</v>
      </c>
      <c r="I263" s="173"/>
      <c r="J263" s="64"/>
      <c r="K263" s="64"/>
      <c r="L263" s="64"/>
      <c r="M263" s="64"/>
      <c r="N263" s="64"/>
      <c r="O263" s="64"/>
      <c r="P263" s="64"/>
      <c r="Q263" s="64"/>
    </row>
    <row r="264" spans="1:21" ht="31.5" customHeight="1">
      <c r="A264" s="161" t="s">
        <v>153</v>
      </c>
      <c r="B264" s="161"/>
      <c r="C264" s="161"/>
      <c r="D264" s="161"/>
      <c r="E264" s="161"/>
      <c r="F264" s="161"/>
      <c r="G264" s="161"/>
      <c r="H264" s="161"/>
      <c r="I264" s="161"/>
    </row>
    <row r="265" spans="1:21" ht="15.75" customHeight="1">
      <c r="A265" s="162"/>
      <c r="B265" s="163"/>
      <c r="C265" s="163"/>
      <c r="D265" s="163"/>
      <c r="E265" s="163"/>
      <c r="F265" s="163"/>
      <c r="G265" s="163"/>
      <c r="H265" s="163"/>
      <c r="I265" s="164"/>
    </row>
    <row r="266" spans="1:21" s="63" customFormat="1" ht="15" customHeight="1">
      <c r="A266" s="165" t="s">
        <v>69</v>
      </c>
      <c r="B266" s="165"/>
      <c r="C266" s="165"/>
      <c r="D266" s="165"/>
      <c r="E266" s="165"/>
      <c r="F266" s="165" t="s">
        <v>70</v>
      </c>
      <c r="G266" s="165"/>
      <c r="H266" s="73" t="s">
        <v>124</v>
      </c>
      <c r="I266" s="66">
        <v>2015</v>
      </c>
      <c r="J266" s="97"/>
      <c r="K266" s="97"/>
      <c r="L266" s="97"/>
      <c r="M266" s="97"/>
      <c r="N266" s="97"/>
      <c r="O266" s="97"/>
      <c r="P266" s="97"/>
      <c r="Q266" s="97"/>
      <c r="R266" s="97"/>
      <c r="S266" s="97"/>
      <c r="T266" s="97"/>
      <c r="U266" s="97"/>
    </row>
    <row r="267" spans="1:21" ht="15" customHeight="1">
      <c r="A267" s="159" t="s">
        <v>71</v>
      </c>
      <c r="B267" s="159"/>
      <c r="C267" s="159"/>
      <c r="D267" s="159"/>
      <c r="E267" s="159"/>
      <c r="F267" s="160" t="s">
        <v>72</v>
      </c>
      <c r="G267" s="160"/>
      <c r="H267" s="40">
        <v>100</v>
      </c>
      <c r="I267" s="88">
        <v>8000</v>
      </c>
    </row>
    <row r="268" spans="1:21" ht="15" customHeight="1">
      <c r="A268" s="159" t="s">
        <v>71</v>
      </c>
      <c r="B268" s="159"/>
      <c r="C268" s="159"/>
      <c r="D268" s="159"/>
      <c r="E268" s="159"/>
      <c r="F268" s="160" t="s">
        <v>72</v>
      </c>
      <c r="G268" s="160"/>
      <c r="H268" s="40">
        <v>20</v>
      </c>
      <c r="I268" s="88">
        <v>500000</v>
      </c>
    </row>
    <row r="269" spans="1:21" ht="15" customHeight="1">
      <c r="A269" s="159" t="s">
        <v>71</v>
      </c>
      <c r="B269" s="159"/>
      <c r="C269" s="159"/>
      <c r="D269" s="159"/>
      <c r="E269" s="159"/>
      <c r="F269" s="160" t="s">
        <v>72</v>
      </c>
      <c r="G269" s="160"/>
      <c r="H269" s="40">
        <v>22</v>
      </c>
      <c r="I269" s="88">
        <v>5000</v>
      </c>
    </row>
    <row r="270" spans="1:21" ht="15" customHeight="1">
      <c r="A270" s="159" t="s">
        <v>94</v>
      </c>
      <c r="B270" s="159"/>
      <c r="C270" s="159"/>
      <c r="D270" s="159"/>
      <c r="E270" s="159"/>
      <c r="F270" s="168" t="s">
        <v>95</v>
      </c>
      <c r="G270" s="168"/>
      <c r="H270" s="85">
        <v>20</v>
      </c>
      <c r="I270" s="88">
        <v>100000</v>
      </c>
    </row>
    <row r="271" spans="1:21" ht="15" customHeight="1">
      <c r="A271" s="159" t="s">
        <v>73</v>
      </c>
      <c r="B271" s="159"/>
      <c r="C271" s="159"/>
      <c r="D271" s="159"/>
      <c r="E271" s="159"/>
      <c r="F271" s="160" t="s">
        <v>74</v>
      </c>
      <c r="G271" s="160"/>
      <c r="H271" s="40">
        <v>20</v>
      </c>
      <c r="I271" s="88">
        <v>200000</v>
      </c>
    </row>
    <row r="272" spans="1:21" ht="15" customHeight="1">
      <c r="A272" s="159" t="s">
        <v>75</v>
      </c>
      <c r="B272" s="159"/>
      <c r="C272" s="159"/>
      <c r="D272" s="159"/>
      <c r="E272" s="159"/>
      <c r="F272" s="160" t="s">
        <v>76</v>
      </c>
      <c r="G272" s="160"/>
      <c r="H272" s="40">
        <v>100</v>
      </c>
      <c r="I272" s="88">
        <v>100000</v>
      </c>
    </row>
    <row r="273" spans="1:21" ht="15" customHeight="1">
      <c r="A273" s="159" t="s">
        <v>75</v>
      </c>
      <c r="B273" s="159"/>
      <c r="C273" s="159"/>
      <c r="D273" s="159"/>
      <c r="E273" s="159"/>
      <c r="F273" s="160" t="s">
        <v>76</v>
      </c>
      <c r="G273" s="160"/>
      <c r="H273" s="40">
        <v>20</v>
      </c>
      <c r="I273" s="88">
        <v>400000</v>
      </c>
    </row>
    <row r="274" spans="1:21" ht="15" customHeight="1">
      <c r="A274" s="159" t="s">
        <v>79</v>
      </c>
      <c r="B274" s="159"/>
      <c r="C274" s="159"/>
      <c r="D274" s="159"/>
      <c r="E274" s="159"/>
      <c r="F274" s="160" t="s">
        <v>80</v>
      </c>
      <c r="G274" s="160"/>
      <c r="H274" s="40">
        <v>100</v>
      </c>
      <c r="I274" s="88">
        <v>5000</v>
      </c>
    </row>
    <row r="275" spans="1:21" s="63" customFormat="1" ht="15" customHeight="1">
      <c r="A275" s="159" t="s">
        <v>79</v>
      </c>
      <c r="B275" s="159"/>
      <c r="C275" s="159"/>
      <c r="D275" s="159"/>
      <c r="E275" s="159"/>
      <c r="F275" s="160" t="s">
        <v>80</v>
      </c>
      <c r="G275" s="160"/>
      <c r="H275" s="40">
        <v>20</v>
      </c>
      <c r="I275" s="88">
        <v>100000</v>
      </c>
      <c r="J275" s="97"/>
      <c r="K275" s="97"/>
      <c r="L275" s="97"/>
      <c r="M275" s="97"/>
      <c r="N275" s="97"/>
      <c r="O275" s="97"/>
      <c r="P275" s="97"/>
      <c r="Q275" s="97"/>
      <c r="R275" s="97"/>
      <c r="S275" s="97"/>
      <c r="T275" s="97"/>
      <c r="U275" s="97"/>
    </row>
    <row r="276" spans="1:21">
      <c r="A276" s="170"/>
      <c r="B276" s="170"/>
      <c r="C276" s="170"/>
      <c r="D276" s="170"/>
      <c r="E276" s="170"/>
      <c r="F276" s="168"/>
      <c r="G276" s="168"/>
      <c r="H276" s="85"/>
      <c r="I276" s="110">
        <f>SUM(I267:I275)</f>
        <v>1418000</v>
      </c>
    </row>
    <row r="277" spans="1:21" ht="90">
      <c r="A277" s="82">
        <v>5</v>
      </c>
      <c r="B277" s="82" t="s">
        <v>66</v>
      </c>
      <c r="C277" s="82">
        <v>5</v>
      </c>
      <c r="D277" s="111" t="s">
        <v>48</v>
      </c>
      <c r="E277" s="79" t="s">
        <v>154</v>
      </c>
      <c r="F277" s="82" t="s">
        <v>4</v>
      </c>
      <c r="G277" s="82">
        <v>100</v>
      </c>
      <c r="H277" s="166">
        <v>760000</v>
      </c>
      <c r="I277" s="166"/>
    </row>
    <row r="278" spans="1:21" ht="39" customHeight="1">
      <c r="A278" s="161" t="s">
        <v>155</v>
      </c>
      <c r="B278" s="161"/>
      <c r="C278" s="161"/>
      <c r="D278" s="161"/>
      <c r="E278" s="161"/>
      <c r="F278" s="161"/>
      <c r="G278" s="161"/>
      <c r="H278" s="161"/>
      <c r="I278" s="161"/>
    </row>
    <row r="279" spans="1:21">
      <c r="A279" s="162"/>
      <c r="B279" s="163"/>
      <c r="C279" s="163"/>
      <c r="D279" s="163"/>
      <c r="E279" s="163"/>
      <c r="F279" s="163"/>
      <c r="G279" s="163"/>
      <c r="H279" s="163"/>
      <c r="I279" s="164"/>
    </row>
    <row r="280" spans="1:21">
      <c r="A280" s="165" t="s">
        <v>69</v>
      </c>
      <c r="B280" s="165"/>
      <c r="C280" s="165"/>
      <c r="D280" s="165"/>
      <c r="E280" s="165"/>
      <c r="F280" s="165" t="s">
        <v>70</v>
      </c>
      <c r="G280" s="165"/>
      <c r="H280" s="73" t="s">
        <v>124</v>
      </c>
      <c r="I280" s="66">
        <v>2015</v>
      </c>
    </row>
    <row r="281" spans="1:21">
      <c r="A281" s="159" t="s">
        <v>71</v>
      </c>
      <c r="B281" s="159"/>
      <c r="C281" s="159"/>
      <c r="D281" s="159"/>
      <c r="E281" s="159"/>
      <c r="F281" s="160" t="s">
        <v>72</v>
      </c>
      <c r="G281" s="160"/>
      <c r="H281" s="40">
        <v>20</v>
      </c>
      <c r="I281" s="88">
        <v>170000</v>
      </c>
    </row>
    <row r="282" spans="1:21">
      <c r="A282" s="159" t="s">
        <v>71</v>
      </c>
      <c r="B282" s="159"/>
      <c r="C282" s="159"/>
      <c r="D282" s="159"/>
      <c r="E282" s="159"/>
      <c r="F282" s="160" t="s">
        <v>72</v>
      </c>
      <c r="G282" s="160"/>
      <c r="H282" s="40">
        <v>22</v>
      </c>
      <c r="I282" s="88">
        <v>70000</v>
      </c>
    </row>
    <row r="283" spans="1:21">
      <c r="A283" s="159" t="s">
        <v>71</v>
      </c>
      <c r="B283" s="159"/>
      <c r="C283" s="159"/>
      <c r="D283" s="159"/>
      <c r="E283" s="159"/>
      <c r="F283" s="160" t="s">
        <v>72</v>
      </c>
      <c r="G283" s="160"/>
      <c r="H283" s="40">
        <v>100</v>
      </c>
      <c r="I283" s="88">
        <v>10000</v>
      </c>
    </row>
    <row r="284" spans="1:21">
      <c r="A284" s="159" t="s">
        <v>94</v>
      </c>
      <c r="B284" s="159"/>
      <c r="C284" s="159"/>
      <c r="D284" s="159"/>
      <c r="E284" s="159"/>
      <c r="F284" s="168" t="s">
        <v>95</v>
      </c>
      <c r="G284" s="168"/>
      <c r="H284" s="85">
        <v>20</v>
      </c>
      <c r="I284" s="88">
        <v>100000</v>
      </c>
    </row>
    <row r="285" spans="1:21">
      <c r="A285" s="159" t="s">
        <v>73</v>
      </c>
      <c r="B285" s="159"/>
      <c r="C285" s="159"/>
      <c r="D285" s="159"/>
      <c r="E285" s="159"/>
      <c r="F285" s="160" t="s">
        <v>74</v>
      </c>
      <c r="G285" s="160"/>
      <c r="H285" s="40">
        <v>20</v>
      </c>
      <c r="I285" s="88">
        <v>50000</v>
      </c>
    </row>
    <row r="286" spans="1:21">
      <c r="A286" s="159" t="s">
        <v>75</v>
      </c>
      <c r="B286" s="159"/>
      <c r="C286" s="159"/>
      <c r="D286" s="159"/>
      <c r="E286" s="159"/>
      <c r="F286" s="160" t="s">
        <v>76</v>
      </c>
      <c r="G286" s="160"/>
      <c r="H286" s="40">
        <v>20</v>
      </c>
      <c r="I286" s="88">
        <v>200000</v>
      </c>
    </row>
    <row r="287" spans="1:21">
      <c r="A287" s="159" t="s">
        <v>79</v>
      </c>
      <c r="B287" s="159"/>
      <c r="C287" s="159"/>
      <c r="D287" s="159"/>
      <c r="E287" s="159"/>
      <c r="F287" s="160" t="s">
        <v>80</v>
      </c>
      <c r="G287" s="160"/>
      <c r="H287" s="40">
        <v>20</v>
      </c>
      <c r="I287" s="88">
        <v>150000</v>
      </c>
    </row>
    <row r="288" spans="1:21">
      <c r="A288" s="159" t="s">
        <v>79</v>
      </c>
      <c r="B288" s="159"/>
      <c r="C288" s="159"/>
      <c r="D288" s="159"/>
      <c r="E288" s="159"/>
      <c r="F288" s="160" t="s">
        <v>80</v>
      </c>
      <c r="G288" s="160"/>
      <c r="H288" s="40">
        <v>100</v>
      </c>
      <c r="I288" s="88">
        <v>10000</v>
      </c>
    </row>
    <row r="289" spans="1:9" ht="15.75" thickBot="1">
      <c r="A289" s="170"/>
      <c r="B289" s="170"/>
      <c r="C289" s="170"/>
      <c r="D289" s="170"/>
      <c r="E289" s="171"/>
      <c r="F289" s="172"/>
      <c r="G289" s="172"/>
      <c r="H289" s="72"/>
      <c r="I289" s="96">
        <f>SUM(I281:I288)</f>
        <v>760000</v>
      </c>
    </row>
    <row r="290" spans="1:9" ht="15.75" thickBot="1">
      <c r="E290" s="67" t="s">
        <v>123</v>
      </c>
      <c r="F290" s="68"/>
      <c r="G290" s="68"/>
      <c r="H290" s="117"/>
      <c r="I290" s="118">
        <f>H277+H263+H254+H243+H230+H217+H204+H195+H185+H174+H161+H151+H137+H123+H109+H100+H86+H77++H64+H54++H43+H35+H25+H11</f>
        <v>204249982.36000001</v>
      </c>
    </row>
    <row r="291" spans="1:9" ht="15.75" thickBot="1"/>
    <row r="292" spans="1:9">
      <c r="G292" s="175" t="s">
        <v>165</v>
      </c>
      <c r="H292" s="8">
        <v>100</v>
      </c>
      <c r="I292" s="113">
        <f>I288+I283+I274+I272+I267+I251+I249+I247+I239+I238+I234++I228++I226+I225+I224+I222+I215+I214+I213+I212+I211+I210+I209+I208+I202+I201+I200+I199+I193+I192+I191+I189+I182+I180+I179+I172+I167+I166+I159+I157+I155+I149+I146+I143+I141+I134+I130+I127+I120+I116+I113+I106+I104+I96+I94+I92+I90+I74+I72+I70+I68+I61+I59+I58+I51+I50+I47+I41+I40+I39+I32+I29+I23+I22+I19+I15</f>
        <v>143378982.36000001</v>
      </c>
    </row>
    <row r="293" spans="1:9">
      <c r="G293" s="176"/>
      <c r="H293" s="4">
        <v>23</v>
      </c>
      <c r="I293" s="114">
        <v>1000000</v>
      </c>
    </row>
    <row r="294" spans="1:9">
      <c r="G294" s="176"/>
      <c r="H294" s="4">
        <v>22</v>
      </c>
      <c r="I294" s="114">
        <f>I282+I269+I259++I241+I236+I133+I128+I119++I114</f>
        <v>120000</v>
      </c>
    </row>
    <row r="295" spans="1:9">
      <c r="G295" s="176"/>
      <c r="H295" s="4">
        <v>20</v>
      </c>
      <c r="I295" s="114">
        <f>I287+I286+I285+I284+I281+I275+I273+I271+I270+I268+I261+I260+I258+I252+I250+I248+I240+I237+I235+I227+I223+I221+I183+I181+I178+I171+I169+I165+I158+I156+I148+I145+I142+I135+I132+I129+I121+I118+I115+I97+I95+I93+I91+I75+I73+I71+I69+I62+I60+I52+I49+I48+I33+I31+I30</f>
        <v>42685000</v>
      </c>
    </row>
    <row r="296" spans="1:9">
      <c r="G296" s="176"/>
      <c r="H296" s="4">
        <v>12</v>
      </c>
      <c r="I296" s="115">
        <f>I170+I168+I147+I144+I131+I117+I107+I105+I98</f>
        <v>13830000</v>
      </c>
    </row>
    <row r="297" spans="1:9">
      <c r="G297" s="176"/>
      <c r="H297" s="4">
        <v>10</v>
      </c>
      <c r="I297" s="114">
        <f>I190</f>
        <v>10000</v>
      </c>
    </row>
    <row r="298" spans="1:9">
      <c r="G298" s="176"/>
      <c r="H298" s="4">
        <v>4</v>
      </c>
      <c r="I298" s="114">
        <f>I17+I18+I21</f>
        <v>3000000</v>
      </c>
    </row>
    <row r="299" spans="1:9">
      <c r="G299" s="176"/>
      <c r="H299" s="119">
        <v>21</v>
      </c>
      <c r="I299" s="120">
        <v>126000</v>
      </c>
    </row>
    <row r="300" spans="1:9" ht="15.75" thickBot="1">
      <c r="G300" s="177"/>
      <c r="H300" s="15">
        <v>3</v>
      </c>
      <c r="I300" s="116">
        <f>I20</f>
        <v>100000</v>
      </c>
    </row>
    <row r="301" spans="1:9">
      <c r="I301" s="112">
        <f>SUM(I292:I300)</f>
        <v>204249982.36000001</v>
      </c>
    </row>
  </sheetData>
  <mergeCells count="484">
    <mergeCell ref="A30:E30"/>
    <mergeCell ref="A14:E14"/>
    <mergeCell ref="F14:G14"/>
    <mergeCell ref="A19:E19"/>
    <mergeCell ref="F19:G19"/>
    <mergeCell ref="A15:E15"/>
    <mergeCell ref="F15:G15"/>
    <mergeCell ref="A16:E16"/>
    <mergeCell ref="F16:G16"/>
    <mergeCell ref="A23:E23"/>
    <mergeCell ref="F23:G23"/>
    <mergeCell ref="A22:E22"/>
    <mergeCell ref="F22:G22"/>
    <mergeCell ref="A6:I6"/>
    <mergeCell ref="A8:I8"/>
    <mergeCell ref="E9:I9"/>
    <mergeCell ref="H10:I10"/>
    <mergeCell ref="H11:I11"/>
    <mergeCell ref="A13:I13"/>
    <mergeCell ref="A20:E20"/>
    <mergeCell ref="F20:G20"/>
    <mergeCell ref="F30:G30"/>
    <mergeCell ref="A24:E24"/>
    <mergeCell ref="F24:G24"/>
    <mergeCell ref="A28:E28"/>
    <mergeCell ref="F28:G28"/>
    <mergeCell ref="A29:E29"/>
    <mergeCell ref="F29:G29"/>
    <mergeCell ref="A21:E21"/>
    <mergeCell ref="F21:G21"/>
    <mergeCell ref="A12:I12"/>
    <mergeCell ref="A26:I26"/>
    <mergeCell ref="H25:I25"/>
    <mergeCell ref="A17:E17"/>
    <mergeCell ref="F17:G17"/>
    <mergeCell ref="A18:E18"/>
    <mergeCell ref="F18:G18"/>
    <mergeCell ref="A33:E33"/>
    <mergeCell ref="F33:G33"/>
    <mergeCell ref="A34:E34"/>
    <mergeCell ref="F34:G34"/>
    <mergeCell ref="A31:E31"/>
    <mergeCell ref="F31:G31"/>
    <mergeCell ref="A32:E32"/>
    <mergeCell ref="F32:G32"/>
    <mergeCell ref="A40:E40"/>
    <mergeCell ref="F40:G40"/>
    <mergeCell ref="A38:E38"/>
    <mergeCell ref="F38:G38"/>
    <mergeCell ref="A39:E39"/>
    <mergeCell ref="F39:G39"/>
    <mergeCell ref="A36:I36"/>
    <mergeCell ref="H35:I35"/>
    <mergeCell ref="A42:E42"/>
    <mergeCell ref="F42:G42"/>
    <mergeCell ref="A46:E46"/>
    <mergeCell ref="F46:G46"/>
    <mergeCell ref="A47:E47"/>
    <mergeCell ref="F47:G47"/>
    <mergeCell ref="A41:E41"/>
    <mergeCell ref="F41:G41"/>
    <mergeCell ref="H43:I43"/>
    <mergeCell ref="A44:I44"/>
    <mergeCell ref="A45:I45"/>
    <mergeCell ref="A51:E51"/>
    <mergeCell ref="F51:G51"/>
    <mergeCell ref="A52:E52"/>
    <mergeCell ref="F52:G52"/>
    <mergeCell ref="A48:E48"/>
    <mergeCell ref="F48:G48"/>
    <mergeCell ref="A49:E49"/>
    <mergeCell ref="F49:G49"/>
    <mergeCell ref="A50:E50"/>
    <mergeCell ref="F50:G50"/>
    <mergeCell ref="A53:E53"/>
    <mergeCell ref="F53:G53"/>
    <mergeCell ref="A57:E57"/>
    <mergeCell ref="F57:G57"/>
    <mergeCell ref="A58:E58"/>
    <mergeCell ref="F58:G58"/>
    <mergeCell ref="H54:I54"/>
    <mergeCell ref="A55:I55"/>
    <mergeCell ref="A56:I56"/>
    <mergeCell ref="A61:E61"/>
    <mergeCell ref="F61:G61"/>
    <mergeCell ref="A62:E62"/>
    <mergeCell ref="F62:G62"/>
    <mergeCell ref="A63:E63"/>
    <mergeCell ref="F63:G63"/>
    <mergeCell ref="A65:I65"/>
    <mergeCell ref="A66:I66"/>
    <mergeCell ref="A59:E59"/>
    <mergeCell ref="F59:G59"/>
    <mergeCell ref="A60:E60"/>
    <mergeCell ref="F60:G60"/>
    <mergeCell ref="A73:E73"/>
    <mergeCell ref="F73:G73"/>
    <mergeCell ref="A74:E74"/>
    <mergeCell ref="F74:G74"/>
    <mergeCell ref="A75:E75"/>
    <mergeCell ref="F75:G75"/>
    <mergeCell ref="A72:E72"/>
    <mergeCell ref="F72:G72"/>
    <mergeCell ref="H64:I64"/>
    <mergeCell ref="A67:E67"/>
    <mergeCell ref="F67:G67"/>
    <mergeCell ref="A68:E68"/>
    <mergeCell ref="F68:G68"/>
    <mergeCell ref="A69:E69"/>
    <mergeCell ref="F69:G69"/>
    <mergeCell ref="A80:E80"/>
    <mergeCell ref="F80:G80"/>
    <mergeCell ref="A81:E81"/>
    <mergeCell ref="F81:G81"/>
    <mergeCell ref="A82:E82"/>
    <mergeCell ref="F82:G82"/>
    <mergeCell ref="H77:I77"/>
    <mergeCell ref="A78:I78"/>
    <mergeCell ref="A76:E76"/>
    <mergeCell ref="F76:G76"/>
    <mergeCell ref="H86:I86"/>
    <mergeCell ref="A87:I87"/>
    <mergeCell ref="A88:I88"/>
    <mergeCell ref="A83:E83"/>
    <mergeCell ref="F83:G83"/>
    <mergeCell ref="A84:E84"/>
    <mergeCell ref="F84:G84"/>
    <mergeCell ref="A85:E85"/>
    <mergeCell ref="F85:G85"/>
    <mergeCell ref="A90:E90"/>
    <mergeCell ref="F90:G90"/>
    <mergeCell ref="A91:E91"/>
    <mergeCell ref="F91:G91"/>
    <mergeCell ref="A92:E92"/>
    <mergeCell ref="F92:G92"/>
    <mergeCell ref="A93:E93"/>
    <mergeCell ref="F93:G93"/>
    <mergeCell ref="A89:E89"/>
    <mergeCell ref="F89:G89"/>
    <mergeCell ref="H100:I100"/>
    <mergeCell ref="A101:I101"/>
    <mergeCell ref="A102:I102"/>
    <mergeCell ref="A94:E94"/>
    <mergeCell ref="F94:G94"/>
    <mergeCell ref="A95:E95"/>
    <mergeCell ref="F95:G95"/>
    <mergeCell ref="A96:E96"/>
    <mergeCell ref="F96:G96"/>
    <mergeCell ref="A103:E103"/>
    <mergeCell ref="F103:G103"/>
    <mergeCell ref="A104:E104"/>
    <mergeCell ref="F104:G104"/>
    <mergeCell ref="A105:E105"/>
    <mergeCell ref="F105:G105"/>
    <mergeCell ref="A97:E97"/>
    <mergeCell ref="F97:G97"/>
    <mergeCell ref="A98:E98"/>
    <mergeCell ref="F98:G98"/>
    <mergeCell ref="A99:E99"/>
    <mergeCell ref="F99:G99"/>
    <mergeCell ref="H109:I109"/>
    <mergeCell ref="A125:I125"/>
    <mergeCell ref="A136:E136"/>
    <mergeCell ref="F136:G136"/>
    <mergeCell ref="A106:E106"/>
    <mergeCell ref="F106:G106"/>
    <mergeCell ref="A107:E107"/>
    <mergeCell ref="F107:G107"/>
    <mergeCell ref="A108:E108"/>
    <mergeCell ref="F108:G108"/>
    <mergeCell ref="A121:E121"/>
    <mergeCell ref="F121:G121"/>
    <mergeCell ref="F133:G133"/>
    <mergeCell ref="A134:E134"/>
    <mergeCell ref="F134:G134"/>
    <mergeCell ref="A135:E135"/>
    <mergeCell ref="F135:G135"/>
    <mergeCell ref="A141:E141"/>
    <mergeCell ref="F141:G141"/>
    <mergeCell ref="A112:E112"/>
    <mergeCell ref="F112:G112"/>
    <mergeCell ref="A140:E140"/>
    <mergeCell ref="F140:G140"/>
    <mergeCell ref="A110:I110"/>
    <mergeCell ref="A119:E119"/>
    <mergeCell ref="F119:G119"/>
    <mergeCell ref="A120:E120"/>
    <mergeCell ref="F120:G120"/>
    <mergeCell ref="A113:E113"/>
    <mergeCell ref="F113:G113"/>
    <mergeCell ref="A114:E114"/>
    <mergeCell ref="F114:G114"/>
    <mergeCell ref="A116:E116"/>
    <mergeCell ref="F116:G116"/>
    <mergeCell ref="A118:E118"/>
    <mergeCell ref="F118:G118"/>
    <mergeCell ref="A117:E117"/>
    <mergeCell ref="F117:G117"/>
    <mergeCell ref="A115:E115"/>
    <mergeCell ref="F115:G115"/>
    <mergeCell ref="A133:E133"/>
    <mergeCell ref="A149:E149"/>
    <mergeCell ref="F149:G149"/>
    <mergeCell ref="A139:I139"/>
    <mergeCell ref="A122:E122"/>
    <mergeCell ref="F122:G122"/>
    <mergeCell ref="A126:E126"/>
    <mergeCell ref="F126:G126"/>
    <mergeCell ref="H123:I123"/>
    <mergeCell ref="A124:I124"/>
    <mergeCell ref="A127:E127"/>
    <mergeCell ref="F127:G127"/>
    <mergeCell ref="A128:E128"/>
    <mergeCell ref="F128:G128"/>
    <mergeCell ref="A129:E129"/>
    <mergeCell ref="F129:G129"/>
    <mergeCell ref="A130:E130"/>
    <mergeCell ref="F130:G130"/>
    <mergeCell ref="A131:E131"/>
    <mergeCell ref="F144:G144"/>
    <mergeCell ref="A146:E146"/>
    <mergeCell ref="F146:G146"/>
    <mergeCell ref="A145:E145"/>
    <mergeCell ref="F145:G145"/>
    <mergeCell ref="A147:E147"/>
    <mergeCell ref="F147:G147"/>
    <mergeCell ref="A148:E148"/>
    <mergeCell ref="F148:G148"/>
    <mergeCell ref="A164:E164"/>
    <mergeCell ref="F164:G164"/>
    <mergeCell ref="A165:E165"/>
    <mergeCell ref="F165:G165"/>
    <mergeCell ref="A162:I162"/>
    <mergeCell ref="H161:I161"/>
    <mergeCell ref="A150:E150"/>
    <mergeCell ref="F150:G150"/>
    <mergeCell ref="A153:I153"/>
    <mergeCell ref="A158:E158"/>
    <mergeCell ref="F158:G158"/>
    <mergeCell ref="A159:E159"/>
    <mergeCell ref="F159:G159"/>
    <mergeCell ref="A160:E160"/>
    <mergeCell ref="F160:G160"/>
    <mergeCell ref="A154:E154"/>
    <mergeCell ref="F154:G154"/>
    <mergeCell ref="A155:E155"/>
    <mergeCell ref="F155:G155"/>
    <mergeCell ref="A157:E157"/>
    <mergeCell ref="F157:G157"/>
    <mergeCell ref="H151:I151"/>
    <mergeCell ref="A171:E171"/>
    <mergeCell ref="F171:G171"/>
    <mergeCell ref="A169:E169"/>
    <mergeCell ref="F169:G169"/>
    <mergeCell ref="A170:E170"/>
    <mergeCell ref="F170:G170"/>
    <mergeCell ref="A179:E179"/>
    <mergeCell ref="F179:G179"/>
    <mergeCell ref="A166:E166"/>
    <mergeCell ref="F166:G166"/>
    <mergeCell ref="A167:E167"/>
    <mergeCell ref="F167:G167"/>
    <mergeCell ref="A168:E168"/>
    <mergeCell ref="F168:G168"/>
    <mergeCell ref="A173:E173"/>
    <mergeCell ref="F173:G173"/>
    <mergeCell ref="A177:E177"/>
    <mergeCell ref="F177:G177"/>
    <mergeCell ref="A178:E178"/>
    <mergeCell ref="F178:G178"/>
    <mergeCell ref="A176:I176"/>
    <mergeCell ref="A172:E172"/>
    <mergeCell ref="F172:G172"/>
    <mergeCell ref="A183:E183"/>
    <mergeCell ref="F183:G183"/>
    <mergeCell ref="A184:E184"/>
    <mergeCell ref="F184:G184"/>
    <mergeCell ref="A188:E188"/>
    <mergeCell ref="F188:G188"/>
    <mergeCell ref="A182:E182"/>
    <mergeCell ref="F182:G182"/>
    <mergeCell ref="A180:E180"/>
    <mergeCell ref="F180:G180"/>
    <mergeCell ref="A181:E181"/>
    <mergeCell ref="F181:G181"/>
    <mergeCell ref="A193:E193"/>
    <mergeCell ref="F193:G193"/>
    <mergeCell ref="A194:E194"/>
    <mergeCell ref="F194:G194"/>
    <mergeCell ref="A198:E198"/>
    <mergeCell ref="F198:G198"/>
    <mergeCell ref="A189:E189"/>
    <mergeCell ref="F189:G189"/>
    <mergeCell ref="A191:E191"/>
    <mergeCell ref="F191:G191"/>
    <mergeCell ref="A192:E192"/>
    <mergeCell ref="F192:G192"/>
    <mergeCell ref="A196:I196"/>
    <mergeCell ref="A202:E202"/>
    <mergeCell ref="F202:G202"/>
    <mergeCell ref="A203:E203"/>
    <mergeCell ref="F203:G203"/>
    <mergeCell ref="A199:E199"/>
    <mergeCell ref="F199:G199"/>
    <mergeCell ref="A200:E200"/>
    <mergeCell ref="F200:G200"/>
    <mergeCell ref="A201:E201"/>
    <mergeCell ref="F201:G201"/>
    <mergeCell ref="H204:I204"/>
    <mergeCell ref="A207:E207"/>
    <mergeCell ref="F207:G207"/>
    <mergeCell ref="A211:E211"/>
    <mergeCell ref="F211:G211"/>
    <mergeCell ref="A212:E212"/>
    <mergeCell ref="F212:G212"/>
    <mergeCell ref="A213:E213"/>
    <mergeCell ref="F213:G213"/>
    <mergeCell ref="A206:I206"/>
    <mergeCell ref="A208:E208"/>
    <mergeCell ref="F208:G208"/>
    <mergeCell ref="A209:E209"/>
    <mergeCell ref="F209:G209"/>
    <mergeCell ref="A210:E210"/>
    <mergeCell ref="F210:G210"/>
    <mergeCell ref="A219:I219"/>
    <mergeCell ref="A205:I205"/>
    <mergeCell ref="A221:E221"/>
    <mergeCell ref="F221:G221"/>
    <mergeCell ref="A222:E222"/>
    <mergeCell ref="F222:G222"/>
    <mergeCell ref="A214:E214"/>
    <mergeCell ref="F214:G214"/>
    <mergeCell ref="A216:E216"/>
    <mergeCell ref="F216:G216"/>
    <mergeCell ref="A215:E215"/>
    <mergeCell ref="F215:G215"/>
    <mergeCell ref="A218:I218"/>
    <mergeCell ref="A220:E220"/>
    <mergeCell ref="F220:G220"/>
    <mergeCell ref="H217:I217"/>
    <mergeCell ref="A226:E226"/>
    <mergeCell ref="F226:G226"/>
    <mergeCell ref="A227:E227"/>
    <mergeCell ref="F227:G227"/>
    <mergeCell ref="A225:E225"/>
    <mergeCell ref="F225:G225"/>
    <mergeCell ref="A223:E223"/>
    <mergeCell ref="F223:G223"/>
    <mergeCell ref="A224:E224"/>
    <mergeCell ref="F224:G224"/>
    <mergeCell ref="A229:E229"/>
    <mergeCell ref="F229:G229"/>
    <mergeCell ref="A233:E233"/>
    <mergeCell ref="F233:G233"/>
    <mergeCell ref="A234:E234"/>
    <mergeCell ref="F234:G234"/>
    <mergeCell ref="H230:I230"/>
    <mergeCell ref="A231:I231"/>
    <mergeCell ref="A228:E228"/>
    <mergeCell ref="F228:G228"/>
    <mergeCell ref="A232:I232"/>
    <mergeCell ref="G292:G300"/>
    <mergeCell ref="A237:E237"/>
    <mergeCell ref="F237:G237"/>
    <mergeCell ref="A238:E238"/>
    <mergeCell ref="F238:G238"/>
    <mergeCell ref="A235:E235"/>
    <mergeCell ref="F235:G235"/>
    <mergeCell ref="A236:E236"/>
    <mergeCell ref="F236:G236"/>
    <mergeCell ref="A239:E239"/>
    <mergeCell ref="F239:G239"/>
    <mergeCell ref="A240:E240"/>
    <mergeCell ref="F240:G240"/>
    <mergeCell ref="A241:E241"/>
    <mergeCell ref="F241:G241"/>
    <mergeCell ref="F269:G269"/>
    <mergeCell ref="A269:E269"/>
    <mergeCell ref="A244:I244"/>
    <mergeCell ref="A249:E249"/>
    <mergeCell ref="F249:G249"/>
    <mergeCell ref="A250:E250"/>
    <mergeCell ref="F250:G250"/>
    <mergeCell ref="A247:E247"/>
    <mergeCell ref="F247:G247"/>
    <mergeCell ref="A248:E248"/>
    <mergeCell ref="F248:G248"/>
    <mergeCell ref="A242:E242"/>
    <mergeCell ref="F242:G242"/>
    <mergeCell ref="A246:E246"/>
    <mergeCell ref="F246:G246"/>
    <mergeCell ref="A252:E252"/>
    <mergeCell ref="F252:G252"/>
    <mergeCell ref="A245:I245"/>
    <mergeCell ref="H243:I243"/>
    <mergeCell ref="A253:E253"/>
    <mergeCell ref="F253:G253"/>
    <mergeCell ref="A257:E257"/>
    <mergeCell ref="F257:G257"/>
    <mergeCell ref="A251:E251"/>
    <mergeCell ref="F251:G251"/>
    <mergeCell ref="H254:I254"/>
    <mergeCell ref="A255:I255"/>
    <mergeCell ref="A261:E261"/>
    <mergeCell ref="F261:G261"/>
    <mergeCell ref="H263:I263"/>
    <mergeCell ref="A264:I264"/>
    <mergeCell ref="A256:I256"/>
    <mergeCell ref="A265:I265"/>
    <mergeCell ref="A260:E260"/>
    <mergeCell ref="F260:G260"/>
    <mergeCell ref="A258:E258"/>
    <mergeCell ref="F258:G258"/>
    <mergeCell ref="A259:E259"/>
    <mergeCell ref="F259:G259"/>
    <mergeCell ref="F270:G270"/>
    <mergeCell ref="A266:E266"/>
    <mergeCell ref="F266:G266"/>
    <mergeCell ref="A267:E267"/>
    <mergeCell ref="F267:G267"/>
    <mergeCell ref="A268:E268"/>
    <mergeCell ref="F268:G268"/>
    <mergeCell ref="A262:E262"/>
    <mergeCell ref="F262:G262"/>
    <mergeCell ref="A288:E288"/>
    <mergeCell ref="F288:G288"/>
    <mergeCell ref="A289:E289"/>
    <mergeCell ref="F289:G289"/>
    <mergeCell ref="A287:E287"/>
    <mergeCell ref="F287:G287"/>
    <mergeCell ref="A286:E286"/>
    <mergeCell ref="F286:G286"/>
    <mergeCell ref="A284:E284"/>
    <mergeCell ref="F284:G284"/>
    <mergeCell ref="A285:E285"/>
    <mergeCell ref="F285:G285"/>
    <mergeCell ref="A283:E283"/>
    <mergeCell ref="F283:G283"/>
    <mergeCell ref="F71:G71"/>
    <mergeCell ref="A71:E71"/>
    <mergeCell ref="F70:G70"/>
    <mergeCell ref="A70:E70"/>
    <mergeCell ref="A186:I186"/>
    <mergeCell ref="H185:I185"/>
    <mergeCell ref="A190:E190"/>
    <mergeCell ref="F190:G190"/>
    <mergeCell ref="H195:I195"/>
    <mergeCell ref="A152:I152"/>
    <mergeCell ref="A156:E156"/>
    <mergeCell ref="F156:G156"/>
    <mergeCell ref="A175:I175"/>
    <mergeCell ref="H174:I174"/>
    <mergeCell ref="H137:I137"/>
    <mergeCell ref="A138:I138"/>
    <mergeCell ref="A142:E142"/>
    <mergeCell ref="F142:G142"/>
    <mergeCell ref="A275:E275"/>
    <mergeCell ref="F275:G275"/>
    <mergeCell ref="A276:E276"/>
    <mergeCell ref="F276:G276"/>
    <mergeCell ref="A143:E143"/>
    <mergeCell ref="F143:G143"/>
    <mergeCell ref="A144:E144"/>
    <mergeCell ref="F131:G131"/>
    <mergeCell ref="A132:E132"/>
    <mergeCell ref="F132:G132"/>
    <mergeCell ref="A281:E281"/>
    <mergeCell ref="F281:G281"/>
    <mergeCell ref="A282:E282"/>
    <mergeCell ref="F282:G282"/>
    <mergeCell ref="A278:I278"/>
    <mergeCell ref="A279:I279"/>
    <mergeCell ref="A280:E280"/>
    <mergeCell ref="F280:G280"/>
    <mergeCell ref="A274:E274"/>
    <mergeCell ref="F274:G274"/>
    <mergeCell ref="H277:I277"/>
    <mergeCell ref="A271:E271"/>
    <mergeCell ref="F271:G271"/>
    <mergeCell ref="A272:E272"/>
    <mergeCell ref="F272:G272"/>
    <mergeCell ref="A273:E273"/>
    <mergeCell ref="F273:G273"/>
    <mergeCell ref="A270:E270"/>
  </mergeCells>
  <pageMargins left="0.51181102362204722" right="0.51181102362204722" top="0.78740157480314965" bottom="0.78740157480314965" header="0.31496062992125984" footer="0.31496062992125984"/>
  <pageSetup paperSize="9" scale="93" orientation="landscape" horizontalDpi="300" verticalDpi="203" r:id="rId1"/>
  <rowBreaks count="14" manualBreakCount="14">
    <brk id="36" max="8" man="1"/>
    <brk id="53" max="8" man="1"/>
    <brk id="63" max="8" man="1"/>
    <brk id="76" max="8" man="1"/>
    <brk id="108" max="8" man="1"/>
    <brk id="123" max="8" man="1"/>
    <brk id="150" max="8" man="1"/>
    <brk id="162" max="8" man="1"/>
    <brk id="184" max="8" man="1"/>
    <brk id="203" max="8" man="1"/>
    <brk id="216" max="8" man="1"/>
    <brk id="229" max="8" man="1"/>
    <brk id="242" max="8" man="1"/>
    <brk id="253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J12" sqref="J12"/>
    </sheetView>
  </sheetViews>
  <sheetFormatPr defaultRowHeight="15"/>
  <cols>
    <col min="1" max="1" width="29.28515625" customWidth="1"/>
    <col min="2" max="2" width="4" hidden="1" customWidth="1"/>
    <col min="3" max="3" width="24.28515625" bestFit="1" customWidth="1"/>
    <col min="4" max="4" width="2" hidden="1" customWidth="1"/>
    <col min="5" max="5" width="4" hidden="1" customWidth="1"/>
    <col min="6" max="6" width="47.28515625" bestFit="1" customWidth="1"/>
    <col min="7" max="7" width="25.28515625" hidden="1" customWidth="1"/>
    <col min="8" max="8" width="4.42578125" bestFit="1" customWidth="1"/>
    <col min="9" max="9" width="5" style="35" bestFit="1" customWidth="1"/>
    <col min="10" max="10" width="14.7109375" bestFit="1" customWidth="1"/>
  </cols>
  <sheetData>
    <row r="1" spans="1:10" s="32" customFormat="1" ht="16.5">
      <c r="A1" s="29" t="s">
        <v>50</v>
      </c>
      <c r="B1" s="29"/>
      <c r="C1" s="29"/>
      <c r="D1" s="29"/>
      <c r="E1" s="29"/>
      <c r="F1" s="30"/>
      <c r="G1" s="31"/>
      <c r="H1" s="30"/>
    </row>
    <row r="2" spans="1:10" s="32" customFormat="1" ht="16.5">
      <c r="A2" s="29" t="s">
        <v>51</v>
      </c>
      <c r="B2" s="29"/>
      <c r="C2" s="29"/>
      <c r="D2" s="29"/>
      <c r="E2" s="29"/>
      <c r="F2" s="30"/>
      <c r="G2" s="31"/>
      <c r="H2" s="30"/>
    </row>
    <row r="3" spans="1:10" s="32" customFormat="1" ht="16.5">
      <c r="A3" s="29" t="s">
        <v>52</v>
      </c>
      <c r="B3" s="29"/>
      <c r="C3" s="29"/>
      <c r="D3" s="29"/>
      <c r="E3" s="29"/>
      <c r="F3" s="30"/>
      <c r="G3" s="31"/>
      <c r="H3" s="30"/>
    </row>
    <row r="4" spans="1:10">
      <c r="A4" s="33"/>
      <c r="B4" s="34"/>
    </row>
    <row r="5" spans="1:10">
      <c r="A5" s="33"/>
      <c r="B5" s="34"/>
    </row>
    <row r="6" spans="1:10" ht="15" customHeight="1">
      <c r="A6" s="155" t="s">
        <v>166</v>
      </c>
      <c r="B6" s="155"/>
      <c r="C6" s="155"/>
      <c r="D6" s="155"/>
      <c r="E6" s="155"/>
      <c r="F6" s="155"/>
      <c r="G6" s="155"/>
      <c r="H6" s="155"/>
      <c r="I6" s="155"/>
      <c r="J6" s="155"/>
    </row>
    <row r="8" spans="1:10" ht="15.75" thickBot="1"/>
    <row r="9" spans="1:10" ht="15.75" thickBot="1">
      <c r="A9" s="36" t="s">
        <v>54</v>
      </c>
      <c r="B9" s="37"/>
      <c r="C9" s="37" t="s">
        <v>55</v>
      </c>
      <c r="D9" s="37"/>
      <c r="E9" s="37"/>
      <c r="F9" s="37" t="s">
        <v>56</v>
      </c>
      <c r="G9" s="37"/>
      <c r="H9" s="37" t="s">
        <v>57</v>
      </c>
      <c r="I9" s="37" t="s">
        <v>58</v>
      </c>
      <c r="J9" s="38" t="s">
        <v>59</v>
      </c>
    </row>
    <row r="10" spans="1:10" ht="15.75" thickBot="1">
      <c r="A10" s="156" t="s">
        <v>167</v>
      </c>
      <c r="B10" s="121">
        <v>53</v>
      </c>
      <c r="C10" s="19" t="s">
        <v>26</v>
      </c>
      <c r="D10" s="20">
        <v>2</v>
      </c>
      <c r="E10" s="20">
        <v>168</v>
      </c>
      <c r="F10" s="20" t="s">
        <v>27</v>
      </c>
      <c r="G10" s="21" t="s">
        <v>28</v>
      </c>
      <c r="H10" s="22" t="s">
        <v>7</v>
      </c>
      <c r="I10" s="42">
        <v>1</v>
      </c>
      <c r="J10" s="23">
        <v>330000000</v>
      </c>
    </row>
    <row r="11" spans="1:10" ht="15.75" thickBot="1">
      <c r="A11" s="157"/>
      <c r="B11" s="122"/>
      <c r="C11" s="19"/>
      <c r="D11" s="20"/>
      <c r="E11" s="20"/>
      <c r="F11" s="20"/>
      <c r="G11" s="21"/>
      <c r="H11" s="22"/>
      <c r="I11" s="42"/>
      <c r="J11" s="23"/>
    </row>
    <row r="12" spans="1:10" ht="15.75" thickBot="1">
      <c r="A12" s="201"/>
      <c r="B12" s="1">
        <v>106</v>
      </c>
      <c r="C12" s="19" t="s">
        <v>168</v>
      </c>
      <c r="D12" s="20">
        <v>2</v>
      </c>
      <c r="E12" s="20">
        <v>144</v>
      </c>
      <c r="F12" s="20" t="s">
        <v>169</v>
      </c>
      <c r="G12" s="21" t="s">
        <v>3</v>
      </c>
      <c r="H12" s="22" t="s">
        <v>4</v>
      </c>
      <c r="I12" s="42">
        <v>1</v>
      </c>
      <c r="J12" s="23">
        <v>43000000</v>
      </c>
    </row>
    <row r="13" spans="1:10" ht="15.75" thickBot="1">
      <c r="A13" s="123"/>
      <c r="B13" s="53"/>
      <c r="C13" s="124"/>
      <c r="D13" s="124"/>
      <c r="E13" s="124"/>
      <c r="F13" s="124"/>
      <c r="G13" s="125"/>
      <c r="H13" s="126"/>
      <c r="I13" s="127"/>
      <c r="J13" s="128"/>
    </row>
    <row r="14" spans="1:10" ht="15.75" thickBot="1">
      <c r="A14" s="123"/>
      <c r="B14" s="53"/>
      <c r="C14" s="124"/>
      <c r="D14" s="124"/>
      <c r="E14" s="124"/>
      <c r="F14" s="124"/>
      <c r="G14" s="125"/>
      <c r="H14" s="126"/>
      <c r="I14" s="127"/>
      <c r="J14" s="128">
        <f>SUM(J10:J12)</f>
        <v>373000000</v>
      </c>
    </row>
    <row r="15" spans="1:10" ht="15.75" thickBot="1">
      <c r="A15" s="129" t="s">
        <v>170</v>
      </c>
      <c r="B15" s="130"/>
      <c r="C15" s="130"/>
      <c r="D15" s="130"/>
      <c r="E15" s="130"/>
      <c r="F15" s="130"/>
      <c r="G15" s="130"/>
      <c r="H15" s="130"/>
      <c r="I15" s="43"/>
      <c r="J15" s="131">
        <v>318305445.27999997</v>
      </c>
    </row>
    <row r="17" spans="1:1">
      <c r="A17" t="s">
        <v>60</v>
      </c>
    </row>
    <row r="18" spans="1:1">
      <c r="A18" t="s">
        <v>61</v>
      </c>
    </row>
  </sheetData>
  <mergeCells count="2">
    <mergeCell ref="A6:J6"/>
    <mergeCell ref="A10:A12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46"/>
  <sheetViews>
    <sheetView view="pageBreakPreview" zoomScale="40" zoomScaleNormal="40" zoomScaleSheetLayoutView="40" workbookViewId="0">
      <selection activeCell="E27" sqref="E27"/>
    </sheetView>
  </sheetViews>
  <sheetFormatPr defaultRowHeight="15"/>
  <cols>
    <col min="1" max="1" width="7.5703125" customWidth="1"/>
    <col min="2" max="2" width="24.140625" customWidth="1"/>
    <col min="3" max="14" width="10.7109375" customWidth="1"/>
    <col min="15" max="15" width="26.140625" bestFit="1" customWidth="1"/>
    <col min="258" max="258" width="27.28515625" bestFit="1" customWidth="1"/>
    <col min="259" max="264" width="15.85546875" bestFit="1" customWidth="1"/>
    <col min="265" max="270" width="16.28515625" bestFit="1" customWidth="1"/>
    <col min="271" max="271" width="17" bestFit="1" customWidth="1"/>
    <col min="514" max="514" width="27.28515625" bestFit="1" customWidth="1"/>
    <col min="515" max="520" width="15.85546875" bestFit="1" customWidth="1"/>
    <col min="521" max="526" width="16.28515625" bestFit="1" customWidth="1"/>
    <col min="527" max="527" width="17" bestFit="1" customWidth="1"/>
    <col min="770" max="770" width="27.28515625" bestFit="1" customWidth="1"/>
    <col min="771" max="776" width="15.85546875" bestFit="1" customWidth="1"/>
    <col min="777" max="782" width="16.28515625" bestFit="1" customWidth="1"/>
    <col min="783" max="783" width="17" bestFit="1" customWidth="1"/>
    <col min="1026" max="1026" width="27.28515625" bestFit="1" customWidth="1"/>
    <col min="1027" max="1032" width="15.85546875" bestFit="1" customWidth="1"/>
    <col min="1033" max="1038" width="16.28515625" bestFit="1" customWidth="1"/>
    <col min="1039" max="1039" width="17" bestFit="1" customWidth="1"/>
    <col min="1282" max="1282" width="27.28515625" bestFit="1" customWidth="1"/>
    <col min="1283" max="1288" width="15.85546875" bestFit="1" customWidth="1"/>
    <col min="1289" max="1294" width="16.28515625" bestFit="1" customWidth="1"/>
    <col min="1295" max="1295" width="17" bestFit="1" customWidth="1"/>
    <col min="1538" max="1538" width="27.28515625" bestFit="1" customWidth="1"/>
    <col min="1539" max="1544" width="15.85546875" bestFit="1" customWidth="1"/>
    <col min="1545" max="1550" width="16.28515625" bestFit="1" customWidth="1"/>
    <col min="1551" max="1551" width="17" bestFit="1" customWidth="1"/>
    <col min="1794" max="1794" width="27.28515625" bestFit="1" customWidth="1"/>
    <col min="1795" max="1800" width="15.85546875" bestFit="1" customWidth="1"/>
    <col min="1801" max="1806" width="16.28515625" bestFit="1" customWidth="1"/>
    <col min="1807" max="1807" width="17" bestFit="1" customWidth="1"/>
    <col min="2050" max="2050" width="27.28515625" bestFit="1" customWidth="1"/>
    <col min="2051" max="2056" width="15.85546875" bestFit="1" customWidth="1"/>
    <col min="2057" max="2062" width="16.28515625" bestFit="1" customWidth="1"/>
    <col min="2063" max="2063" width="17" bestFit="1" customWidth="1"/>
    <col min="2306" max="2306" width="27.28515625" bestFit="1" customWidth="1"/>
    <col min="2307" max="2312" width="15.85546875" bestFit="1" customWidth="1"/>
    <col min="2313" max="2318" width="16.28515625" bestFit="1" customWidth="1"/>
    <col min="2319" max="2319" width="17" bestFit="1" customWidth="1"/>
    <col min="2562" max="2562" width="27.28515625" bestFit="1" customWidth="1"/>
    <col min="2563" max="2568" width="15.85546875" bestFit="1" customWidth="1"/>
    <col min="2569" max="2574" width="16.28515625" bestFit="1" customWidth="1"/>
    <col min="2575" max="2575" width="17" bestFit="1" customWidth="1"/>
    <col min="2818" max="2818" width="27.28515625" bestFit="1" customWidth="1"/>
    <col min="2819" max="2824" width="15.85546875" bestFit="1" customWidth="1"/>
    <col min="2825" max="2830" width="16.28515625" bestFit="1" customWidth="1"/>
    <col min="2831" max="2831" width="17" bestFit="1" customWidth="1"/>
    <col min="3074" max="3074" width="27.28515625" bestFit="1" customWidth="1"/>
    <col min="3075" max="3080" width="15.85546875" bestFit="1" customWidth="1"/>
    <col min="3081" max="3086" width="16.28515625" bestFit="1" customWidth="1"/>
    <col min="3087" max="3087" width="17" bestFit="1" customWidth="1"/>
    <col min="3330" max="3330" width="27.28515625" bestFit="1" customWidth="1"/>
    <col min="3331" max="3336" width="15.85546875" bestFit="1" customWidth="1"/>
    <col min="3337" max="3342" width="16.28515625" bestFit="1" customWidth="1"/>
    <col min="3343" max="3343" width="17" bestFit="1" customWidth="1"/>
    <col min="3586" max="3586" width="27.28515625" bestFit="1" customWidth="1"/>
    <col min="3587" max="3592" width="15.85546875" bestFit="1" customWidth="1"/>
    <col min="3593" max="3598" width="16.28515625" bestFit="1" customWidth="1"/>
    <col min="3599" max="3599" width="17" bestFit="1" customWidth="1"/>
    <col min="3842" max="3842" width="27.28515625" bestFit="1" customWidth="1"/>
    <col min="3843" max="3848" width="15.85546875" bestFit="1" customWidth="1"/>
    <col min="3849" max="3854" width="16.28515625" bestFit="1" customWidth="1"/>
    <col min="3855" max="3855" width="17" bestFit="1" customWidth="1"/>
    <col min="4098" max="4098" width="27.28515625" bestFit="1" customWidth="1"/>
    <col min="4099" max="4104" width="15.85546875" bestFit="1" customWidth="1"/>
    <col min="4105" max="4110" width="16.28515625" bestFit="1" customWidth="1"/>
    <col min="4111" max="4111" width="17" bestFit="1" customWidth="1"/>
    <col min="4354" max="4354" width="27.28515625" bestFit="1" customWidth="1"/>
    <col min="4355" max="4360" width="15.85546875" bestFit="1" customWidth="1"/>
    <col min="4361" max="4366" width="16.28515625" bestFit="1" customWidth="1"/>
    <col min="4367" max="4367" width="17" bestFit="1" customWidth="1"/>
    <col min="4610" max="4610" width="27.28515625" bestFit="1" customWidth="1"/>
    <col min="4611" max="4616" width="15.85546875" bestFit="1" customWidth="1"/>
    <col min="4617" max="4622" width="16.28515625" bestFit="1" customWidth="1"/>
    <col min="4623" max="4623" width="17" bestFit="1" customWidth="1"/>
    <col min="4866" max="4866" width="27.28515625" bestFit="1" customWidth="1"/>
    <col min="4867" max="4872" width="15.85546875" bestFit="1" customWidth="1"/>
    <col min="4873" max="4878" width="16.28515625" bestFit="1" customWidth="1"/>
    <col min="4879" max="4879" width="17" bestFit="1" customWidth="1"/>
    <col min="5122" max="5122" width="27.28515625" bestFit="1" customWidth="1"/>
    <col min="5123" max="5128" width="15.85546875" bestFit="1" customWidth="1"/>
    <col min="5129" max="5134" width="16.28515625" bestFit="1" customWidth="1"/>
    <col min="5135" max="5135" width="17" bestFit="1" customWidth="1"/>
    <col min="5378" max="5378" width="27.28515625" bestFit="1" customWidth="1"/>
    <col min="5379" max="5384" width="15.85546875" bestFit="1" customWidth="1"/>
    <col min="5385" max="5390" width="16.28515625" bestFit="1" customWidth="1"/>
    <col min="5391" max="5391" width="17" bestFit="1" customWidth="1"/>
    <col min="5634" max="5634" width="27.28515625" bestFit="1" customWidth="1"/>
    <col min="5635" max="5640" width="15.85546875" bestFit="1" customWidth="1"/>
    <col min="5641" max="5646" width="16.28515625" bestFit="1" customWidth="1"/>
    <col min="5647" max="5647" width="17" bestFit="1" customWidth="1"/>
    <col min="5890" max="5890" width="27.28515625" bestFit="1" customWidth="1"/>
    <col min="5891" max="5896" width="15.85546875" bestFit="1" customWidth="1"/>
    <col min="5897" max="5902" width="16.28515625" bestFit="1" customWidth="1"/>
    <col min="5903" max="5903" width="17" bestFit="1" customWidth="1"/>
    <col min="6146" max="6146" width="27.28515625" bestFit="1" customWidth="1"/>
    <col min="6147" max="6152" width="15.85546875" bestFit="1" customWidth="1"/>
    <col min="6153" max="6158" width="16.28515625" bestFit="1" customWidth="1"/>
    <col min="6159" max="6159" width="17" bestFit="1" customWidth="1"/>
    <col min="6402" max="6402" width="27.28515625" bestFit="1" customWidth="1"/>
    <col min="6403" max="6408" width="15.85546875" bestFit="1" customWidth="1"/>
    <col min="6409" max="6414" width="16.28515625" bestFit="1" customWidth="1"/>
    <col min="6415" max="6415" width="17" bestFit="1" customWidth="1"/>
    <col min="6658" max="6658" width="27.28515625" bestFit="1" customWidth="1"/>
    <col min="6659" max="6664" width="15.85546875" bestFit="1" customWidth="1"/>
    <col min="6665" max="6670" width="16.28515625" bestFit="1" customWidth="1"/>
    <col min="6671" max="6671" width="17" bestFit="1" customWidth="1"/>
    <col min="6914" max="6914" width="27.28515625" bestFit="1" customWidth="1"/>
    <col min="6915" max="6920" width="15.85546875" bestFit="1" customWidth="1"/>
    <col min="6921" max="6926" width="16.28515625" bestFit="1" customWidth="1"/>
    <col min="6927" max="6927" width="17" bestFit="1" customWidth="1"/>
    <col min="7170" max="7170" width="27.28515625" bestFit="1" customWidth="1"/>
    <col min="7171" max="7176" width="15.85546875" bestFit="1" customWidth="1"/>
    <col min="7177" max="7182" width="16.28515625" bestFit="1" customWidth="1"/>
    <col min="7183" max="7183" width="17" bestFit="1" customWidth="1"/>
    <col min="7426" max="7426" width="27.28515625" bestFit="1" customWidth="1"/>
    <col min="7427" max="7432" width="15.85546875" bestFit="1" customWidth="1"/>
    <col min="7433" max="7438" width="16.28515625" bestFit="1" customWidth="1"/>
    <col min="7439" max="7439" width="17" bestFit="1" customWidth="1"/>
    <col min="7682" max="7682" width="27.28515625" bestFit="1" customWidth="1"/>
    <col min="7683" max="7688" width="15.85546875" bestFit="1" customWidth="1"/>
    <col min="7689" max="7694" width="16.28515625" bestFit="1" customWidth="1"/>
    <col min="7695" max="7695" width="17" bestFit="1" customWidth="1"/>
    <col min="7938" max="7938" width="27.28515625" bestFit="1" customWidth="1"/>
    <col min="7939" max="7944" width="15.85546875" bestFit="1" customWidth="1"/>
    <col min="7945" max="7950" width="16.28515625" bestFit="1" customWidth="1"/>
    <col min="7951" max="7951" width="17" bestFit="1" customWidth="1"/>
    <col min="8194" max="8194" width="27.28515625" bestFit="1" customWidth="1"/>
    <col min="8195" max="8200" width="15.85546875" bestFit="1" customWidth="1"/>
    <col min="8201" max="8206" width="16.28515625" bestFit="1" customWidth="1"/>
    <col min="8207" max="8207" width="17" bestFit="1" customWidth="1"/>
    <col min="8450" max="8450" width="27.28515625" bestFit="1" customWidth="1"/>
    <col min="8451" max="8456" width="15.85546875" bestFit="1" customWidth="1"/>
    <col min="8457" max="8462" width="16.28515625" bestFit="1" customWidth="1"/>
    <col min="8463" max="8463" width="17" bestFit="1" customWidth="1"/>
    <col min="8706" max="8706" width="27.28515625" bestFit="1" customWidth="1"/>
    <col min="8707" max="8712" width="15.85546875" bestFit="1" customWidth="1"/>
    <col min="8713" max="8718" width="16.28515625" bestFit="1" customWidth="1"/>
    <col min="8719" max="8719" width="17" bestFit="1" customWidth="1"/>
    <col min="8962" max="8962" width="27.28515625" bestFit="1" customWidth="1"/>
    <col min="8963" max="8968" width="15.85546875" bestFit="1" customWidth="1"/>
    <col min="8969" max="8974" width="16.28515625" bestFit="1" customWidth="1"/>
    <col min="8975" max="8975" width="17" bestFit="1" customWidth="1"/>
    <col min="9218" max="9218" width="27.28515625" bestFit="1" customWidth="1"/>
    <col min="9219" max="9224" width="15.85546875" bestFit="1" customWidth="1"/>
    <col min="9225" max="9230" width="16.28515625" bestFit="1" customWidth="1"/>
    <col min="9231" max="9231" width="17" bestFit="1" customWidth="1"/>
    <col min="9474" max="9474" width="27.28515625" bestFit="1" customWidth="1"/>
    <col min="9475" max="9480" width="15.85546875" bestFit="1" customWidth="1"/>
    <col min="9481" max="9486" width="16.28515625" bestFit="1" customWidth="1"/>
    <col min="9487" max="9487" width="17" bestFit="1" customWidth="1"/>
    <col min="9730" max="9730" width="27.28515625" bestFit="1" customWidth="1"/>
    <col min="9731" max="9736" width="15.85546875" bestFit="1" customWidth="1"/>
    <col min="9737" max="9742" width="16.28515625" bestFit="1" customWidth="1"/>
    <col min="9743" max="9743" width="17" bestFit="1" customWidth="1"/>
    <col min="9986" max="9986" width="27.28515625" bestFit="1" customWidth="1"/>
    <col min="9987" max="9992" width="15.85546875" bestFit="1" customWidth="1"/>
    <col min="9993" max="9998" width="16.28515625" bestFit="1" customWidth="1"/>
    <col min="9999" max="9999" width="17" bestFit="1" customWidth="1"/>
    <col min="10242" max="10242" width="27.28515625" bestFit="1" customWidth="1"/>
    <col min="10243" max="10248" width="15.85546875" bestFit="1" customWidth="1"/>
    <col min="10249" max="10254" width="16.28515625" bestFit="1" customWidth="1"/>
    <col min="10255" max="10255" width="17" bestFit="1" customWidth="1"/>
    <col min="10498" max="10498" width="27.28515625" bestFit="1" customWidth="1"/>
    <col min="10499" max="10504" width="15.85546875" bestFit="1" customWidth="1"/>
    <col min="10505" max="10510" width="16.28515625" bestFit="1" customWidth="1"/>
    <col min="10511" max="10511" width="17" bestFit="1" customWidth="1"/>
    <col min="10754" max="10754" width="27.28515625" bestFit="1" customWidth="1"/>
    <col min="10755" max="10760" width="15.85546875" bestFit="1" customWidth="1"/>
    <col min="10761" max="10766" width="16.28515625" bestFit="1" customWidth="1"/>
    <col min="10767" max="10767" width="17" bestFit="1" customWidth="1"/>
    <col min="11010" max="11010" width="27.28515625" bestFit="1" customWidth="1"/>
    <col min="11011" max="11016" width="15.85546875" bestFit="1" customWidth="1"/>
    <col min="11017" max="11022" width="16.28515625" bestFit="1" customWidth="1"/>
    <col min="11023" max="11023" width="17" bestFit="1" customWidth="1"/>
    <col min="11266" max="11266" width="27.28515625" bestFit="1" customWidth="1"/>
    <col min="11267" max="11272" width="15.85546875" bestFit="1" customWidth="1"/>
    <col min="11273" max="11278" width="16.28515625" bestFit="1" customWidth="1"/>
    <col min="11279" max="11279" width="17" bestFit="1" customWidth="1"/>
    <col min="11522" max="11522" width="27.28515625" bestFit="1" customWidth="1"/>
    <col min="11523" max="11528" width="15.85546875" bestFit="1" customWidth="1"/>
    <col min="11529" max="11534" width="16.28515625" bestFit="1" customWidth="1"/>
    <col min="11535" max="11535" width="17" bestFit="1" customWidth="1"/>
    <col min="11778" max="11778" width="27.28515625" bestFit="1" customWidth="1"/>
    <col min="11779" max="11784" width="15.85546875" bestFit="1" customWidth="1"/>
    <col min="11785" max="11790" width="16.28515625" bestFit="1" customWidth="1"/>
    <col min="11791" max="11791" width="17" bestFit="1" customWidth="1"/>
    <col min="12034" max="12034" width="27.28515625" bestFit="1" customWidth="1"/>
    <col min="12035" max="12040" width="15.85546875" bestFit="1" customWidth="1"/>
    <col min="12041" max="12046" width="16.28515625" bestFit="1" customWidth="1"/>
    <col min="12047" max="12047" width="17" bestFit="1" customWidth="1"/>
    <col min="12290" max="12290" width="27.28515625" bestFit="1" customWidth="1"/>
    <col min="12291" max="12296" width="15.85546875" bestFit="1" customWidth="1"/>
    <col min="12297" max="12302" width="16.28515625" bestFit="1" customWidth="1"/>
    <col min="12303" max="12303" width="17" bestFit="1" customWidth="1"/>
    <col min="12546" max="12546" width="27.28515625" bestFit="1" customWidth="1"/>
    <col min="12547" max="12552" width="15.85546875" bestFit="1" customWidth="1"/>
    <col min="12553" max="12558" width="16.28515625" bestFit="1" customWidth="1"/>
    <col min="12559" max="12559" width="17" bestFit="1" customWidth="1"/>
    <col min="12802" max="12802" width="27.28515625" bestFit="1" customWidth="1"/>
    <col min="12803" max="12808" width="15.85546875" bestFit="1" customWidth="1"/>
    <col min="12809" max="12814" width="16.28515625" bestFit="1" customWidth="1"/>
    <col min="12815" max="12815" width="17" bestFit="1" customWidth="1"/>
    <col min="13058" max="13058" width="27.28515625" bestFit="1" customWidth="1"/>
    <col min="13059" max="13064" width="15.85546875" bestFit="1" customWidth="1"/>
    <col min="13065" max="13070" width="16.28515625" bestFit="1" customWidth="1"/>
    <col min="13071" max="13071" width="17" bestFit="1" customWidth="1"/>
    <col min="13314" max="13314" width="27.28515625" bestFit="1" customWidth="1"/>
    <col min="13315" max="13320" width="15.85546875" bestFit="1" customWidth="1"/>
    <col min="13321" max="13326" width="16.28515625" bestFit="1" customWidth="1"/>
    <col min="13327" max="13327" width="17" bestFit="1" customWidth="1"/>
    <col min="13570" max="13570" width="27.28515625" bestFit="1" customWidth="1"/>
    <col min="13571" max="13576" width="15.85546875" bestFit="1" customWidth="1"/>
    <col min="13577" max="13582" width="16.28515625" bestFit="1" customWidth="1"/>
    <col min="13583" max="13583" width="17" bestFit="1" customWidth="1"/>
    <col min="13826" max="13826" width="27.28515625" bestFit="1" customWidth="1"/>
    <col min="13827" max="13832" width="15.85546875" bestFit="1" customWidth="1"/>
    <col min="13833" max="13838" width="16.28515625" bestFit="1" customWidth="1"/>
    <col min="13839" max="13839" width="17" bestFit="1" customWidth="1"/>
    <col min="14082" max="14082" width="27.28515625" bestFit="1" customWidth="1"/>
    <col min="14083" max="14088" width="15.85546875" bestFit="1" customWidth="1"/>
    <col min="14089" max="14094" width="16.28515625" bestFit="1" customWidth="1"/>
    <col min="14095" max="14095" width="17" bestFit="1" customWidth="1"/>
    <col min="14338" max="14338" width="27.28515625" bestFit="1" customWidth="1"/>
    <col min="14339" max="14344" width="15.85546875" bestFit="1" customWidth="1"/>
    <col min="14345" max="14350" width="16.28515625" bestFit="1" customWidth="1"/>
    <col min="14351" max="14351" width="17" bestFit="1" customWidth="1"/>
    <col min="14594" max="14594" width="27.28515625" bestFit="1" customWidth="1"/>
    <col min="14595" max="14600" width="15.85546875" bestFit="1" customWidth="1"/>
    <col min="14601" max="14606" width="16.28515625" bestFit="1" customWidth="1"/>
    <col min="14607" max="14607" width="17" bestFit="1" customWidth="1"/>
    <col min="14850" max="14850" width="27.28515625" bestFit="1" customWidth="1"/>
    <col min="14851" max="14856" width="15.85546875" bestFit="1" customWidth="1"/>
    <col min="14857" max="14862" width="16.28515625" bestFit="1" customWidth="1"/>
    <col min="14863" max="14863" width="17" bestFit="1" customWidth="1"/>
    <col min="15106" max="15106" width="27.28515625" bestFit="1" customWidth="1"/>
    <col min="15107" max="15112" width="15.85546875" bestFit="1" customWidth="1"/>
    <col min="15113" max="15118" width="16.28515625" bestFit="1" customWidth="1"/>
    <col min="15119" max="15119" width="17" bestFit="1" customWidth="1"/>
    <col min="15362" max="15362" width="27.28515625" bestFit="1" customWidth="1"/>
    <col min="15363" max="15368" width="15.85546875" bestFit="1" customWidth="1"/>
    <col min="15369" max="15374" width="16.28515625" bestFit="1" customWidth="1"/>
    <col min="15375" max="15375" width="17" bestFit="1" customWidth="1"/>
    <col min="15618" max="15618" width="27.28515625" bestFit="1" customWidth="1"/>
    <col min="15619" max="15624" width="15.85546875" bestFit="1" customWidth="1"/>
    <col min="15625" max="15630" width="16.28515625" bestFit="1" customWidth="1"/>
    <col min="15631" max="15631" width="17" bestFit="1" customWidth="1"/>
    <col min="15874" max="15874" width="27.28515625" bestFit="1" customWidth="1"/>
    <col min="15875" max="15880" width="15.85546875" bestFit="1" customWidth="1"/>
    <col min="15881" max="15886" width="16.28515625" bestFit="1" customWidth="1"/>
    <col min="15887" max="15887" width="17" bestFit="1" customWidth="1"/>
    <col min="16130" max="16130" width="27.28515625" bestFit="1" customWidth="1"/>
    <col min="16131" max="16136" width="15.85546875" bestFit="1" customWidth="1"/>
    <col min="16137" max="16142" width="16.28515625" bestFit="1" customWidth="1"/>
    <col min="16143" max="16143" width="17" bestFit="1" customWidth="1"/>
  </cols>
  <sheetData>
    <row r="1" spans="1:14">
      <c r="A1" s="4"/>
      <c r="B1" s="4"/>
      <c r="C1" s="202" t="s">
        <v>232</v>
      </c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4"/>
    </row>
    <row r="2" spans="1:14">
      <c r="A2" s="58"/>
      <c r="B2" s="58" t="s">
        <v>171</v>
      </c>
      <c r="C2" s="132" t="s">
        <v>172</v>
      </c>
      <c r="D2" s="132" t="s">
        <v>173</v>
      </c>
      <c r="E2" s="132" t="s">
        <v>174</v>
      </c>
      <c r="F2" s="132" t="s">
        <v>175</v>
      </c>
      <c r="G2" s="132" t="s">
        <v>176</v>
      </c>
      <c r="H2" s="132" t="s">
        <v>177</v>
      </c>
      <c r="I2" s="132" t="s">
        <v>178</v>
      </c>
      <c r="J2" s="132" t="s">
        <v>179</v>
      </c>
      <c r="K2" s="132" t="s">
        <v>180</v>
      </c>
      <c r="L2" s="132" t="s">
        <v>181</v>
      </c>
      <c r="M2" s="132" t="s">
        <v>182</v>
      </c>
      <c r="N2" s="132" t="s">
        <v>183</v>
      </c>
    </row>
    <row r="3" spans="1:14">
      <c r="A3" s="58"/>
      <c r="B3" s="58" t="s">
        <v>184</v>
      </c>
      <c r="C3" s="58">
        <v>25</v>
      </c>
      <c r="D3" s="58">
        <v>25</v>
      </c>
      <c r="E3" s="58">
        <v>25</v>
      </c>
      <c r="F3" s="58">
        <v>25</v>
      </c>
      <c r="G3" s="58">
        <v>25</v>
      </c>
      <c r="H3" s="58">
        <v>25</v>
      </c>
      <c r="I3" s="58">
        <v>25</v>
      </c>
      <c r="J3" s="58">
        <v>25</v>
      </c>
      <c r="K3" s="58">
        <v>25</v>
      </c>
      <c r="L3" s="58">
        <v>25</v>
      </c>
      <c r="M3" s="58">
        <v>25</v>
      </c>
      <c r="N3" s="58">
        <v>25</v>
      </c>
    </row>
    <row r="4" spans="1:14">
      <c r="A4" s="103">
        <v>1</v>
      </c>
      <c r="B4" s="103" t="s">
        <v>185</v>
      </c>
      <c r="C4" s="103">
        <v>1</v>
      </c>
      <c r="D4" s="103">
        <v>1</v>
      </c>
      <c r="E4" s="103">
        <v>1</v>
      </c>
      <c r="F4" s="103">
        <v>1</v>
      </c>
      <c r="G4" s="103">
        <v>1</v>
      </c>
      <c r="H4" s="103">
        <v>1</v>
      </c>
      <c r="I4" s="103">
        <v>1</v>
      </c>
      <c r="J4" s="103">
        <v>1</v>
      </c>
      <c r="K4" s="103">
        <v>1</v>
      </c>
      <c r="L4" s="103">
        <v>1</v>
      </c>
      <c r="M4" s="103">
        <v>1</v>
      </c>
      <c r="N4" s="103">
        <v>1</v>
      </c>
    </row>
    <row r="5" spans="1:14">
      <c r="A5" s="103">
        <v>2</v>
      </c>
      <c r="B5" s="103" t="s">
        <v>186</v>
      </c>
      <c r="C5" s="103">
        <v>1</v>
      </c>
      <c r="D5" s="103">
        <v>1</v>
      </c>
      <c r="E5" s="103">
        <v>1</v>
      </c>
      <c r="F5" s="103">
        <v>1</v>
      </c>
      <c r="G5" s="103">
        <v>1</v>
      </c>
      <c r="H5" s="103">
        <v>1</v>
      </c>
      <c r="I5" s="103">
        <v>1</v>
      </c>
      <c r="J5" s="103">
        <v>1</v>
      </c>
      <c r="K5" s="103">
        <v>1</v>
      </c>
      <c r="L5" s="103">
        <v>1</v>
      </c>
      <c r="M5" s="103">
        <v>1</v>
      </c>
      <c r="N5" s="103">
        <v>1</v>
      </c>
    </row>
    <row r="6" spans="1:14">
      <c r="A6" s="103">
        <v>3</v>
      </c>
      <c r="B6" s="103" t="s">
        <v>187</v>
      </c>
      <c r="C6" s="103">
        <v>1</v>
      </c>
      <c r="D6" s="103">
        <v>1</v>
      </c>
      <c r="E6" s="103">
        <v>1</v>
      </c>
      <c r="F6" s="103">
        <v>1</v>
      </c>
      <c r="G6" s="103">
        <v>1</v>
      </c>
      <c r="H6" s="103">
        <v>1</v>
      </c>
      <c r="I6" s="103">
        <v>1</v>
      </c>
      <c r="J6" s="103">
        <v>1</v>
      </c>
      <c r="K6" s="103">
        <v>1</v>
      </c>
      <c r="L6" s="103">
        <v>1</v>
      </c>
      <c r="M6" s="103">
        <v>1</v>
      </c>
      <c r="N6" s="103">
        <v>1</v>
      </c>
    </row>
    <row r="7" spans="1:14">
      <c r="A7" s="103">
        <v>4</v>
      </c>
      <c r="B7" s="103" t="s">
        <v>188</v>
      </c>
      <c r="C7" s="103">
        <v>1</v>
      </c>
      <c r="D7" s="103">
        <v>1</v>
      </c>
      <c r="E7" s="103">
        <v>1</v>
      </c>
      <c r="F7" s="103">
        <v>1</v>
      </c>
      <c r="G7" s="103">
        <v>1</v>
      </c>
      <c r="H7" s="103">
        <v>1</v>
      </c>
      <c r="I7" s="103">
        <v>1</v>
      </c>
      <c r="J7" s="103">
        <v>1</v>
      </c>
      <c r="K7" s="103">
        <v>1</v>
      </c>
      <c r="L7" s="103">
        <v>1</v>
      </c>
      <c r="M7" s="103">
        <v>1</v>
      </c>
      <c r="N7" s="103">
        <v>1</v>
      </c>
    </row>
    <row r="8" spans="1:14">
      <c r="A8" s="133">
        <v>5</v>
      </c>
      <c r="B8" s="133" t="s">
        <v>189</v>
      </c>
      <c r="C8" s="133"/>
      <c r="D8" s="133">
        <v>1</v>
      </c>
      <c r="E8" s="133">
        <v>1</v>
      </c>
      <c r="F8" s="133">
        <v>1</v>
      </c>
      <c r="G8" s="133">
        <v>1</v>
      </c>
      <c r="H8" s="133">
        <v>1</v>
      </c>
      <c r="I8" s="133">
        <v>1</v>
      </c>
      <c r="J8" s="133">
        <v>1</v>
      </c>
      <c r="K8" s="133">
        <v>1</v>
      </c>
      <c r="L8" s="133">
        <v>1</v>
      </c>
      <c r="M8" s="133">
        <v>1</v>
      </c>
      <c r="N8" s="133">
        <v>1</v>
      </c>
    </row>
    <row r="9" spans="1:14">
      <c r="A9" s="133">
        <v>6</v>
      </c>
      <c r="B9" s="133" t="s">
        <v>190</v>
      </c>
      <c r="C9" s="133"/>
      <c r="D9" s="133">
        <v>1</v>
      </c>
      <c r="E9" s="133">
        <v>1</v>
      </c>
      <c r="F9" s="133">
        <v>1</v>
      </c>
      <c r="G9" s="133">
        <v>1</v>
      </c>
      <c r="H9" s="133">
        <v>1</v>
      </c>
      <c r="I9" s="133">
        <v>1</v>
      </c>
      <c r="J9" s="133">
        <v>1</v>
      </c>
      <c r="K9" s="133">
        <v>1</v>
      </c>
      <c r="L9" s="133">
        <v>1</v>
      </c>
      <c r="M9" s="133">
        <v>1</v>
      </c>
      <c r="N9" s="133">
        <v>1</v>
      </c>
    </row>
    <row r="10" spans="1:14">
      <c r="A10" s="133">
        <v>7</v>
      </c>
      <c r="B10" s="133" t="s">
        <v>191</v>
      </c>
      <c r="C10" s="133"/>
      <c r="D10" s="133"/>
      <c r="E10" s="133">
        <v>1</v>
      </c>
      <c r="F10" s="133">
        <v>1</v>
      </c>
      <c r="G10" s="133">
        <v>1</v>
      </c>
      <c r="H10" s="133">
        <v>1</v>
      </c>
      <c r="I10" s="133">
        <v>1</v>
      </c>
      <c r="J10" s="133">
        <v>1</v>
      </c>
      <c r="K10" s="133">
        <v>1</v>
      </c>
      <c r="L10" s="133">
        <v>1</v>
      </c>
      <c r="M10" s="133">
        <v>1</v>
      </c>
      <c r="N10" s="133">
        <v>1</v>
      </c>
    </row>
    <row r="11" spans="1:14">
      <c r="A11" s="133">
        <v>8</v>
      </c>
      <c r="B11" s="133" t="s">
        <v>192</v>
      </c>
      <c r="C11" s="133"/>
      <c r="D11" s="133"/>
      <c r="E11" s="133">
        <v>1</v>
      </c>
      <c r="F11" s="133">
        <v>1</v>
      </c>
      <c r="G11" s="133">
        <v>1</v>
      </c>
      <c r="H11" s="133">
        <v>1</v>
      </c>
      <c r="I11" s="133">
        <v>1</v>
      </c>
      <c r="J11" s="133">
        <v>1</v>
      </c>
      <c r="K11" s="133">
        <v>1</v>
      </c>
      <c r="L11" s="133">
        <v>1</v>
      </c>
      <c r="M11" s="133">
        <v>1</v>
      </c>
      <c r="N11" s="133">
        <v>1</v>
      </c>
    </row>
    <row r="12" spans="1:14">
      <c r="A12" s="133">
        <v>9</v>
      </c>
      <c r="B12" s="133" t="s">
        <v>193</v>
      </c>
      <c r="C12" s="133"/>
      <c r="D12" s="133"/>
      <c r="E12" s="133"/>
      <c r="F12" s="133">
        <v>1</v>
      </c>
      <c r="G12" s="133">
        <v>1</v>
      </c>
      <c r="H12" s="133">
        <v>1</v>
      </c>
      <c r="I12" s="133">
        <v>1</v>
      </c>
      <c r="J12" s="133">
        <v>1</v>
      </c>
      <c r="K12" s="133">
        <v>1</v>
      </c>
      <c r="L12" s="133">
        <v>1</v>
      </c>
      <c r="M12" s="133">
        <v>1</v>
      </c>
      <c r="N12" s="133">
        <v>1</v>
      </c>
    </row>
    <row r="13" spans="1:14">
      <c r="A13" s="133">
        <v>10</v>
      </c>
      <c r="B13" s="133" t="s">
        <v>193</v>
      </c>
      <c r="C13" s="133"/>
      <c r="D13" s="133"/>
      <c r="E13" s="133"/>
      <c r="F13" s="133">
        <v>1</v>
      </c>
      <c r="G13" s="133">
        <v>1</v>
      </c>
      <c r="H13" s="133">
        <v>1</v>
      </c>
      <c r="I13" s="133">
        <v>1</v>
      </c>
      <c r="J13" s="133">
        <v>1</v>
      </c>
      <c r="K13" s="133">
        <v>1</v>
      </c>
      <c r="L13" s="133">
        <v>1</v>
      </c>
      <c r="M13" s="133">
        <v>1</v>
      </c>
      <c r="N13" s="133">
        <v>1</v>
      </c>
    </row>
    <row r="14" spans="1:14">
      <c r="A14" s="133">
        <v>11</v>
      </c>
      <c r="B14" s="133" t="s">
        <v>194</v>
      </c>
      <c r="C14" s="133"/>
      <c r="D14" s="133"/>
      <c r="E14" s="133"/>
      <c r="F14" s="133"/>
      <c r="G14" s="133">
        <v>1</v>
      </c>
      <c r="H14" s="133">
        <v>1</v>
      </c>
      <c r="I14" s="133">
        <v>1</v>
      </c>
      <c r="J14" s="133">
        <v>1</v>
      </c>
      <c r="K14" s="133">
        <v>1</v>
      </c>
      <c r="L14" s="133">
        <v>1</v>
      </c>
      <c r="M14" s="133">
        <v>1</v>
      </c>
      <c r="N14" s="133">
        <v>1</v>
      </c>
    </row>
    <row r="15" spans="1:14">
      <c r="A15" s="133">
        <v>12</v>
      </c>
      <c r="B15" s="133" t="s">
        <v>194</v>
      </c>
      <c r="C15" s="133"/>
      <c r="D15" s="133"/>
      <c r="E15" s="133"/>
      <c r="F15" s="133"/>
      <c r="G15" s="133">
        <v>1</v>
      </c>
      <c r="H15" s="133">
        <v>1</v>
      </c>
      <c r="I15" s="133">
        <v>1</v>
      </c>
      <c r="J15" s="133">
        <v>1</v>
      </c>
      <c r="K15" s="133">
        <v>1</v>
      </c>
      <c r="L15" s="133">
        <v>1</v>
      </c>
      <c r="M15" s="133">
        <v>1</v>
      </c>
      <c r="N15" s="133">
        <v>1</v>
      </c>
    </row>
    <row r="16" spans="1:14">
      <c r="A16" s="133">
        <v>13</v>
      </c>
      <c r="B16" s="133" t="s">
        <v>195</v>
      </c>
      <c r="C16" s="133"/>
      <c r="D16" s="133"/>
      <c r="E16" s="133"/>
      <c r="F16" s="133"/>
      <c r="G16" s="133"/>
      <c r="H16" s="133">
        <v>1</v>
      </c>
      <c r="I16" s="133">
        <v>1</v>
      </c>
      <c r="J16" s="133">
        <v>1</v>
      </c>
      <c r="K16" s="133">
        <v>1</v>
      </c>
      <c r="L16" s="133">
        <v>1</v>
      </c>
      <c r="M16" s="133">
        <v>1</v>
      </c>
      <c r="N16" s="133">
        <v>1</v>
      </c>
    </row>
    <row r="17" spans="1:14">
      <c r="A17" s="133">
        <v>14</v>
      </c>
      <c r="B17" s="133" t="s">
        <v>196</v>
      </c>
      <c r="C17" s="133"/>
      <c r="D17" s="133"/>
      <c r="E17" s="133"/>
      <c r="F17" s="133"/>
      <c r="G17" s="133"/>
      <c r="H17" s="133">
        <v>1</v>
      </c>
      <c r="I17" s="133">
        <v>1</v>
      </c>
      <c r="J17" s="133">
        <v>1</v>
      </c>
      <c r="K17" s="133">
        <v>1</v>
      </c>
      <c r="L17" s="133">
        <v>1</v>
      </c>
      <c r="M17" s="133">
        <v>1</v>
      </c>
      <c r="N17" s="133">
        <v>1</v>
      </c>
    </row>
    <row r="18" spans="1:14">
      <c r="A18" s="133">
        <v>15</v>
      </c>
      <c r="B18" s="133" t="s">
        <v>197</v>
      </c>
      <c r="C18" s="133"/>
      <c r="D18" s="133"/>
      <c r="E18" s="133"/>
      <c r="F18" s="133"/>
      <c r="G18" s="133"/>
      <c r="H18" s="133"/>
      <c r="I18" s="133">
        <v>1</v>
      </c>
      <c r="J18" s="133">
        <v>1</v>
      </c>
      <c r="K18" s="133">
        <v>1</v>
      </c>
      <c r="L18" s="133">
        <v>1</v>
      </c>
      <c r="M18" s="133">
        <v>1</v>
      </c>
      <c r="N18" s="133">
        <v>1</v>
      </c>
    </row>
    <row r="19" spans="1:14">
      <c r="A19" s="134">
        <v>16</v>
      </c>
      <c r="B19" s="134" t="s">
        <v>198</v>
      </c>
      <c r="C19" s="134"/>
      <c r="D19" s="134"/>
      <c r="E19" s="134"/>
      <c r="F19" s="134"/>
      <c r="G19" s="134"/>
      <c r="H19" s="134"/>
      <c r="I19" s="134">
        <v>1</v>
      </c>
      <c r="J19" s="134">
        <v>1</v>
      </c>
      <c r="K19" s="134">
        <v>1</v>
      </c>
      <c r="L19" s="134">
        <v>1</v>
      </c>
      <c r="M19" s="134">
        <v>1</v>
      </c>
      <c r="N19" s="134">
        <v>1</v>
      </c>
    </row>
    <row r="20" spans="1:14">
      <c r="A20" s="134">
        <v>17</v>
      </c>
      <c r="B20" s="134" t="s">
        <v>199</v>
      </c>
      <c r="C20" s="134"/>
      <c r="D20" s="134"/>
      <c r="E20" s="134"/>
      <c r="F20" s="134"/>
      <c r="G20" s="134"/>
      <c r="H20" s="134"/>
      <c r="I20" s="134">
        <v>1</v>
      </c>
      <c r="J20" s="134">
        <v>1</v>
      </c>
      <c r="K20" s="134">
        <v>1</v>
      </c>
      <c r="L20" s="134">
        <v>1</v>
      </c>
      <c r="M20" s="134">
        <v>1</v>
      </c>
      <c r="N20" s="134">
        <v>1</v>
      </c>
    </row>
    <row r="21" spans="1:14">
      <c r="A21" s="134">
        <v>18</v>
      </c>
      <c r="B21" s="134" t="s">
        <v>200</v>
      </c>
      <c r="C21" s="134"/>
      <c r="D21" s="134"/>
      <c r="E21" s="134"/>
      <c r="F21" s="134"/>
      <c r="G21" s="134"/>
      <c r="H21" s="134"/>
      <c r="I21" s="134">
        <v>1</v>
      </c>
      <c r="J21" s="134">
        <v>1</v>
      </c>
      <c r="K21" s="134">
        <v>1</v>
      </c>
      <c r="L21" s="134">
        <v>1</v>
      </c>
      <c r="M21" s="134">
        <v>1</v>
      </c>
      <c r="N21" s="134">
        <v>1</v>
      </c>
    </row>
    <row r="22" spans="1:14">
      <c r="A22" s="134">
        <v>19</v>
      </c>
      <c r="B22" s="134" t="s">
        <v>201</v>
      </c>
      <c r="C22" s="134"/>
      <c r="D22" s="134"/>
      <c r="E22" s="134"/>
      <c r="F22" s="134"/>
      <c r="G22" s="134"/>
      <c r="H22" s="134"/>
      <c r="I22" s="134"/>
      <c r="J22" s="134">
        <v>1</v>
      </c>
      <c r="K22" s="134">
        <v>1</v>
      </c>
      <c r="L22" s="134">
        <v>1</v>
      </c>
      <c r="M22" s="134">
        <v>1</v>
      </c>
      <c r="N22" s="134">
        <v>1</v>
      </c>
    </row>
    <row r="23" spans="1:14">
      <c r="A23" s="134">
        <v>20</v>
      </c>
      <c r="B23" s="134" t="s">
        <v>198</v>
      </c>
      <c r="C23" s="134"/>
      <c r="D23" s="134"/>
      <c r="E23" s="134"/>
      <c r="F23" s="134"/>
      <c r="G23" s="134"/>
      <c r="H23" s="134"/>
      <c r="I23" s="134"/>
      <c r="J23" s="134">
        <v>1</v>
      </c>
      <c r="K23" s="134">
        <v>1</v>
      </c>
      <c r="L23" s="134">
        <v>1</v>
      </c>
      <c r="M23" s="134">
        <v>1</v>
      </c>
      <c r="N23" s="134">
        <v>1</v>
      </c>
    </row>
    <row r="24" spans="1:14">
      <c r="A24" s="134">
        <v>21</v>
      </c>
      <c r="B24" s="134" t="s">
        <v>202</v>
      </c>
      <c r="C24" s="134"/>
      <c r="D24" s="134"/>
      <c r="E24" s="134"/>
      <c r="F24" s="134"/>
      <c r="G24" s="134"/>
      <c r="H24" s="134"/>
      <c r="I24" s="134"/>
      <c r="J24" s="134">
        <v>1</v>
      </c>
      <c r="K24" s="134">
        <v>1</v>
      </c>
      <c r="L24" s="134">
        <v>1</v>
      </c>
      <c r="M24" s="134">
        <v>1</v>
      </c>
      <c r="N24" s="134">
        <v>1</v>
      </c>
    </row>
    <row r="25" spans="1:14">
      <c r="A25" s="134">
        <v>22</v>
      </c>
      <c r="B25" s="134" t="s">
        <v>203</v>
      </c>
      <c r="C25" s="134"/>
      <c r="D25" s="134"/>
      <c r="E25" s="134"/>
      <c r="F25" s="134"/>
      <c r="G25" s="134"/>
      <c r="H25" s="134"/>
      <c r="I25" s="134"/>
      <c r="J25" s="134"/>
      <c r="K25" s="134">
        <v>1</v>
      </c>
      <c r="L25" s="134">
        <v>1</v>
      </c>
      <c r="M25" s="134">
        <v>1</v>
      </c>
      <c r="N25" s="134">
        <v>1</v>
      </c>
    </row>
    <row r="26" spans="1:14">
      <c r="A26" s="134">
        <v>23</v>
      </c>
      <c r="B26" s="134" t="s">
        <v>204</v>
      </c>
      <c r="C26" s="134"/>
      <c r="D26" s="134"/>
      <c r="E26" s="134"/>
      <c r="F26" s="134"/>
      <c r="G26" s="134"/>
      <c r="H26" s="134"/>
      <c r="I26" s="134"/>
      <c r="J26" s="134"/>
      <c r="K26" s="134">
        <v>1</v>
      </c>
      <c r="L26" s="134">
        <v>1</v>
      </c>
      <c r="M26" s="134">
        <v>1</v>
      </c>
      <c r="N26" s="134">
        <v>1</v>
      </c>
    </row>
    <row r="27" spans="1:14">
      <c r="A27" s="134">
        <v>24</v>
      </c>
      <c r="B27" s="134" t="s">
        <v>205</v>
      </c>
      <c r="C27" s="134"/>
      <c r="D27" s="134"/>
      <c r="E27" s="134"/>
      <c r="F27" s="134"/>
      <c r="G27" s="134"/>
      <c r="H27" s="134"/>
      <c r="I27" s="134"/>
      <c r="J27" s="134"/>
      <c r="K27" s="134">
        <v>1</v>
      </c>
      <c r="L27" s="134">
        <v>1</v>
      </c>
      <c r="M27" s="134">
        <v>1</v>
      </c>
      <c r="N27" s="134">
        <v>1</v>
      </c>
    </row>
    <row r="28" spans="1:14">
      <c r="A28" s="134">
        <v>25</v>
      </c>
      <c r="B28" s="134" t="s">
        <v>206</v>
      </c>
      <c r="C28" s="134"/>
      <c r="D28" s="134"/>
      <c r="E28" s="134"/>
      <c r="F28" s="134"/>
      <c r="G28" s="134"/>
      <c r="H28" s="134"/>
      <c r="I28" s="134"/>
      <c r="J28" s="134"/>
      <c r="K28" s="134">
        <v>1</v>
      </c>
      <c r="L28" s="134">
        <v>1</v>
      </c>
      <c r="M28" s="134">
        <v>1</v>
      </c>
      <c r="N28" s="134">
        <v>1</v>
      </c>
    </row>
    <row r="29" spans="1:14">
      <c r="A29" s="134">
        <v>26</v>
      </c>
      <c r="B29" s="134" t="s">
        <v>207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>
        <v>1</v>
      </c>
      <c r="M29" s="134">
        <v>1</v>
      </c>
      <c r="N29" s="134">
        <v>1</v>
      </c>
    </row>
    <row r="30" spans="1:14">
      <c r="A30" s="134">
        <v>27</v>
      </c>
      <c r="B30" s="134" t="s">
        <v>190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>
        <v>1</v>
      </c>
      <c r="M30" s="134">
        <v>1</v>
      </c>
      <c r="N30" s="134">
        <v>1</v>
      </c>
    </row>
    <row r="31" spans="1:14">
      <c r="A31" s="134">
        <v>28</v>
      </c>
      <c r="B31" s="134" t="s">
        <v>191</v>
      </c>
      <c r="C31" s="134"/>
      <c r="D31" s="134"/>
      <c r="E31" s="134"/>
      <c r="F31" s="134"/>
      <c r="G31" s="134"/>
      <c r="H31" s="134"/>
      <c r="I31" s="134"/>
      <c r="J31" s="134"/>
      <c r="K31" s="134"/>
      <c r="L31" s="134">
        <v>1</v>
      </c>
      <c r="M31" s="134">
        <v>1</v>
      </c>
      <c r="N31" s="134">
        <v>1</v>
      </c>
    </row>
    <row r="32" spans="1:14">
      <c r="A32" s="134">
        <v>29</v>
      </c>
      <c r="B32" s="134" t="s">
        <v>208</v>
      </c>
      <c r="C32" s="134"/>
      <c r="D32" s="134"/>
      <c r="E32" s="134"/>
      <c r="F32" s="134"/>
      <c r="G32" s="134"/>
      <c r="H32" s="134"/>
      <c r="I32" s="134"/>
      <c r="J32" s="134"/>
      <c r="K32" s="134"/>
      <c r="L32" s="134">
        <v>1</v>
      </c>
      <c r="M32" s="134">
        <v>1</v>
      </c>
      <c r="N32" s="134">
        <v>1</v>
      </c>
    </row>
    <row r="33" spans="1:18">
      <c r="A33" s="134">
        <v>30</v>
      </c>
      <c r="B33" s="134" t="s">
        <v>209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>
        <v>1</v>
      </c>
      <c r="N33" s="134">
        <v>1</v>
      </c>
    </row>
    <row r="34" spans="1:18">
      <c r="A34" s="134">
        <v>31</v>
      </c>
      <c r="B34" s="134" t="s">
        <v>210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>
        <v>1</v>
      </c>
      <c r="N34" s="134">
        <v>1</v>
      </c>
    </row>
    <row r="35" spans="1:18">
      <c r="A35" s="134">
        <v>32</v>
      </c>
      <c r="B35" s="134" t="s">
        <v>194</v>
      </c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>
        <v>1</v>
      </c>
    </row>
    <row r="36" spans="1:18">
      <c r="A36" s="134">
        <v>33</v>
      </c>
      <c r="B36" s="134" t="s">
        <v>211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>
        <v>1</v>
      </c>
    </row>
    <row r="37" spans="1:18">
      <c r="A37" s="134">
        <v>34</v>
      </c>
      <c r="B37" s="134" t="s">
        <v>212</v>
      </c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>
        <v>1</v>
      </c>
    </row>
    <row r="38" spans="1:18">
      <c r="A38" s="135"/>
      <c r="B38" s="135" t="s">
        <v>213</v>
      </c>
      <c r="C38" s="135">
        <f t="shared" ref="C38:M38" si="0">SUM(C3:C37)</f>
        <v>29</v>
      </c>
      <c r="D38" s="135">
        <f t="shared" si="0"/>
        <v>31</v>
      </c>
      <c r="E38" s="135">
        <f t="shared" si="0"/>
        <v>33</v>
      </c>
      <c r="F38" s="135">
        <f t="shared" si="0"/>
        <v>35</v>
      </c>
      <c r="G38" s="135">
        <f t="shared" si="0"/>
        <v>37</v>
      </c>
      <c r="H38" s="135">
        <f t="shared" si="0"/>
        <v>39</v>
      </c>
      <c r="I38" s="135">
        <f t="shared" si="0"/>
        <v>43</v>
      </c>
      <c r="J38" s="135">
        <f t="shared" si="0"/>
        <v>46</v>
      </c>
      <c r="K38" s="135">
        <f t="shared" si="0"/>
        <v>50</v>
      </c>
      <c r="L38" s="135">
        <f t="shared" si="0"/>
        <v>54</v>
      </c>
      <c r="M38" s="135">
        <f t="shared" si="0"/>
        <v>56</v>
      </c>
      <c r="N38" s="135">
        <f>SUM(N3:N37)</f>
        <v>59</v>
      </c>
    </row>
    <row r="39" spans="1:18">
      <c r="A39" s="4"/>
      <c r="B39" s="136" t="s">
        <v>214</v>
      </c>
      <c r="C39" s="152">
        <v>1706005.06</v>
      </c>
      <c r="D39" s="152">
        <v>1706005.06</v>
      </c>
      <c r="E39" s="152">
        <v>1706005.06</v>
      </c>
      <c r="F39" s="152">
        <v>1706005.06</v>
      </c>
      <c r="G39" s="152">
        <v>1706005.06</v>
      </c>
      <c r="H39" s="152">
        <v>1706005.06</v>
      </c>
      <c r="I39" s="152">
        <v>1706005.06</v>
      </c>
      <c r="J39" s="152">
        <v>1706005.06</v>
      </c>
      <c r="K39" s="152">
        <v>1706005.06</v>
      </c>
      <c r="L39" s="152">
        <v>1706005.06</v>
      </c>
      <c r="M39" s="152">
        <v>1706005.06</v>
      </c>
      <c r="N39" s="152">
        <v>1706005.06</v>
      </c>
    </row>
    <row r="40" spans="1:18">
      <c r="A40" s="4"/>
      <c r="B40" s="136" t="s">
        <v>215</v>
      </c>
      <c r="C40" s="153">
        <f>C39*0.16+C39</f>
        <v>1978965.8696000001</v>
      </c>
      <c r="D40" s="153">
        <f>D39*0.24+D39</f>
        <v>2115446.2744</v>
      </c>
      <c r="E40" s="153">
        <f>E39*0.32+E39</f>
        <v>2251926.6792000001</v>
      </c>
      <c r="F40" s="153">
        <f>F39*0.4+F39</f>
        <v>2388407.0840000003</v>
      </c>
      <c r="G40" s="154">
        <f>G39*0.48+G39</f>
        <v>2524887.4887999999</v>
      </c>
      <c r="H40" s="154">
        <f>H39*0.56+H39</f>
        <v>2661367.8936000001</v>
      </c>
      <c r="I40" s="154">
        <f>I39*0.72+I39</f>
        <v>2934328.7032000003</v>
      </c>
      <c r="J40" s="154">
        <f>J39*0.84+J39</f>
        <v>3139049.3103999998</v>
      </c>
      <c r="K40" s="154">
        <f>K39*1+K39</f>
        <v>3412010.12</v>
      </c>
      <c r="L40" s="154">
        <f>L39*1.16+L39</f>
        <v>3684970.9295999999</v>
      </c>
      <c r="M40" s="154">
        <f>M39*1.24+M39</f>
        <v>3821451.3344000001</v>
      </c>
      <c r="N40" s="154">
        <f>N39*1.36+N39</f>
        <v>4026171.9416000005</v>
      </c>
      <c r="O40" s="137">
        <f>SUM(C40:N40)</f>
        <v>34938983.628800005</v>
      </c>
      <c r="P40" s="205" t="s">
        <v>216</v>
      </c>
      <c r="Q40" s="205"/>
      <c r="R40" s="205"/>
    </row>
    <row r="41" spans="1:18">
      <c r="C41" s="138">
        <v>0.16</v>
      </c>
      <c r="D41" s="138">
        <v>0.24</v>
      </c>
      <c r="E41" s="138">
        <v>0.32</v>
      </c>
      <c r="F41" s="138">
        <v>0.4</v>
      </c>
      <c r="G41" s="138">
        <v>0.48</v>
      </c>
      <c r="H41" s="138">
        <v>0.56000000000000005</v>
      </c>
      <c r="I41" s="138">
        <v>0.72</v>
      </c>
      <c r="J41" s="138">
        <v>0.84</v>
      </c>
      <c r="K41" s="138">
        <v>1</v>
      </c>
      <c r="L41" s="138">
        <v>1.1599999999999999</v>
      </c>
      <c r="M41" s="138">
        <v>1.24</v>
      </c>
      <c r="N41" s="138">
        <v>1.36</v>
      </c>
    </row>
    <row r="42" spans="1:18"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</row>
    <row r="43" spans="1:18">
      <c r="B43" s="139" t="s">
        <v>217</v>
      </c>
      <c r="C43" s="139">
        <f>666000*1.16</f>
        <v>772560</v>
      </c>
      <c r="D43">
        <f>666000*1.24</f>
        <v>825840</v>
      </c>
      <c r="E43" s="139">
        <f>666000*1.32</f>
        <v>879120</v>
      </c>
      <c r="F43">
        <f>666000*1.4</f>
        <v>932399.99999999988</v>
      </c>
      <c r="G43" s="139">
        <f>666000*1.48</f>
        <v>985680</v>
      </c>
      <c r="H43">
        <f>666000*1.56</f>
        <v>1038960</v>
      </c>
      <c r="I43" t="e">
        <f>B43*1.72</f>
        <v>#VALUE!</v>
      </c>
      <c r="J43" t="e">
        <f>B43*1.84</f>
        <v>#VALUE!</v>
      </c>
      <c r="K43" t="e">
        <f>B43*2</f>
        <v>#VALUE!</v>
      </c>
      <c r="L43" t="e">
        <f>B43*2.16</f>
        <v>#VALUE!</v>
      </c>
      <c r="M43" t="e">
        <f>B43*2.24</f>
        <v>#VALUE!</v>
      </c>
      <c r="N43" s="140" t="e">
        <f>B43*2.36</f>
        <v>#VALUE!</v>
      </c>
    </row>
    <row r="45" spans="1:18" ht="48.75" customHeight="1">
      <c r="B45" s="141" t="s">
        <v>218</v>
      </c>
      <c r="C45" s="141" t="s">
        <v>219</v>
      </c>
      <c r="D45" s="142" t="s">
        <v>220</v>
      </c>
      <c r="E45" s="142" t="s">
        <v>221</v>
      </c>
      <c r="F45" s="141" t="s">
        <v>222</v>
      </c>
      <c r="G45" s="141" t="s">
        <v>223</v>
      </c>
      <c r="H45" s="141" t="s">
        <v>224</v>
      </c>
      <c r="I45" s="141" t="s">
        <v>225</v>
      </c>
      <c r="J45" s="141" t="s">
        <v>226</v>
      </c>
      <c r="K45" s="143" t="s">
        <v>227</v>
      </c>
      <c r="O45" s="144">
        <v>32787358.09</v>
      </c>
      <c r="P45" s="205" t="s">
        <v>228</v>
      </c>
      <c r="Q45" s="205"/>
      <c r="R45" s="205"/>
    </row>
    <row r="46" spans="1:18" ht="79.5" customHeight="1">
      <c r="B46" s="145">
        <v>206728</v>
      </c>
      <c r="C46" s="146">
        <f>B46/2400</f>
        <v>86.13666666666667</v>
      </c>
      <c r="D46" s="145" t="s">
        <v>229</v>
      </c>
      <c r="E46" s="146" t="s">
        <v>230</v>
      </c>
      <c r="F46" s="147" t="s">
        <v>231</v>
      </c>
      <c r="G46" s="147">
        <v>25</v>
      </c>
      <c r="H46" s="147">
        <v>4</v>
      </c>
      <c r="I46" s="147">
        <v>11</v>
      </c>
      <c r="J46" s="147">
        <v>19</v>
      </c>
      <c r="K46" s="146">
        <v>59</v>
      </c>
    </row>
  </sheetData>
  <mergeCells count="3">
    <mergeCell ref="C1:N1"/>
    <mergeCell ref="P40:R40"/>
    <mergeCell ref="P45:R45"/>
  </mergeCells>
  <pageMargins left="0.51181102362204722" right="0.51181102362204722" top="0.78740157480314965" bottom="0.78740157480314965" header="0.31496062992125984" footer="0.31496062992125984"/>
  <pageSetup paperSize="9" scale="86" orientation="landscape" horizontalDpi="300" verticalDpi="300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LDO FMS</vt:lpstr>
      <vt:lpstr>LOA FMS</vt:lpstr>
      <vt:lpstr>LDO SMS</vt:lpstr>
      <vt:lpstr>PROJEÇÃO ESF</vt:lpstr>
      <vt:lpstr>'LOA FMS'!Area_de_impressao</vt:lpstr>
      <vt:lpstr>'PROJEÇÃO ESF'!Area_de_impressao</vt:lpstr>
    </vt:vector>
  </TitlesOfParts>
  <Company>PMM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lalexandre</dc:creator>
  <cp:lastModifiedBy>Administrador</cp:lastModifiedBy>
  <cp:lastPrinted>2014-11-06T17:18:08Z</cp:lastPrinted>
  <dcterms:created xsi:type="dcterms:W3CDTF">2014-05-05T20:26:44Z</dcterms:created>
  <dcterms:modified xsi:type="dcterms:W3CDTF">2015-12-11T16:59:50Z</dcterms:modified>
</cp:coreProperties>
</file>